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480" yWindow="285" windowWidth="19440" windowHeight="11460"/>
  </bookViews>
  <sheets>
    <sheet name="  (5)" sheetId="5" r:id="rId1"/>
    <sheet name="ССР" sheetId="2" r:id="rId2"/>
  </sheets>
  <definedNames>
    <definedName name="_xlnm.Print_Area" localSheetId="0">'  (5)'!$A$1:$J$32</definedName>
  </definedNames>
  <calcPr calcId="145621" fullPrecision="0"/>
</workbook>
</file>

<file path=xl/calcChain.xml><?xml version="1.0" encoding="utf-8"?>
<calcChain xmlns="http://schemas.openxmlformats.org/spreadsheetml/2006/main">
  <c r="O10" i="5" l="1"/>
  <c r="P12" i="5" l="1"/>
  <c r="H15" i="5"/>
  <c r="H32" i="5" l="1"/>
  <c r="H24" i="5"/>
  <c r="P13" i="5"/>
  <c r="H16" i="5" s="1"/>
  <c r="D10" i="2" l="1"/>
  <c r="D12" i="2" l="1"/>
  <c r="D11" i="2"/>
  <c r="O30" i="5"/>
  <c r="S13" i="5"/>
  <c r="H29" i="5"/>
  <c r="H30" i="5" l="1"/>
  <c r="H18" i="5"/>
  <c r="H20" i="5"/>
  <c r="H22" i="5"/>
  <c r="H26" i="5"/>
  <c r="H28" i="5"/>
  <c r="S12" i="5"/>
  <c r="Q15" i="5"/>
  <c r="H17" i="5"/>
  <c r="H19" i="5"/>
  <c r="H21" i="5"/>
  <c r="H23" i="5"/>
  <c r="H25" i="5"/>
  <c r="H27" i="5"/>
  <c r="L32" i="5" l="1"/>
</calcChain>
</file>

<file path=xl/sharedStrings.xml><?xml version="1.0" encoding="utf-8"?>
<sst xmlns="http://schemas.openxmlformats.org/spreadsheetml/2006/main" count="57" uniqueCount="56">
  <si>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</si>
  <si>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</si>
  <si>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</si>
  <si>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на разработку проектно-сметной документации</t>
  </si>
  <si>
    <t xml:space="preserve">Расчет стоимости: </t>
  </si>
  <si>
    <t>ИТОГО:</t>
  </si>
  <si>
    <t>Относительная стоимость разделов проекта и видов проектных работ</t>
  </si>
  <si>
    <t>Трасса</t>
  </si>
  <si>
    <t>Земляное полотно</t>
  </si>
  <si>
    <t>Водопропускные трубы и водоотвод</t>
  </si>
  <si>
    <t>Дорожная одежда</t>
  </si>
  <si>
    <t>Организация и безопасность движения, обустройство дорог</t>
  </si>
  <si>
    <t>Организация содержания автомобильных дорог</t>
  </si>
  <si>
    <t>Охрана окружающей среды</t>
  </si>
  <si>
    <t>Проект организации строительства</t>
  </si>
  <si>
    <t>Сметная документация</t>
  </si>
  <si>
    <t>Итого:</t>
  </si>
  <si>
    <r>
      <rPr>
        <b/>
        <sz val="12"/>
        <color theme="1"/>
        <rFont val="Times New Roman"/>
        <family val="1"/>
        <charset val="204"/>
      </rPr>
      <t>Заказчик:</t>
    </r>
    <r>
      <rPr>
        <sz val="12"/>
        <color theme="1"/>
        <rFont val="Times New Roman"/>
        <family val="1"/>
        <charset val="204"/>
      </rPr>
      <t xml:space="preserve">     Управление капитального строительства Администрации города Иванова                                                                                                      </t>
    </r>
  </si>
  <si>
    <t xml:space="preserve">Проектирование автомобильной дороги , 
I категории (4 полосы-2 км), протяженностью до 2 км 
1 стадия: ПД                            2 стадия: РД </t>
  </si>
  <si>
    <t xml:space="preserve">Справочник базовых цен на проектные работы для строительства «Автомобильные дороги общего пользования». 
Табл.2 , п.2, пп1
Разработка рабочей документации – 59% (необх.разделы учтены ниже)
Разработка проектной документации – 41% (необх.разделы учтены ниже)                                       к = 1,08 к ПД и РП - п.7 примеч. табл.2
к = 1,12 к РД - п.6 примеч. табл.2
</t>
  </si>
  <si>
    <t>Приложение к табл.2"Разделы проекта и виды проектных работ % от цены" ПД-11% РД-15%</t>
  </si>
  <si>
    <t xml:space="preserve">Приложение к табл.2"Разделы проекта и виды проектных работ % от цены" ПД-18% </t>
  </si>
  <si>
    <t>Наименование</t>
  </si>
  <si>
    <t>Стоимость, тыс.руб</t>
  </si>
  <si>
    <t>Топографо-геодезические работы</t>
  </si>
  <si>
    <t>Смета 1</t>
  </si>
  <si>
    <t>Геологические работы</t>
  </si>
  <si>
    <t>Смета 2</t>
  </si>
  <si>
    <t>Проектные работы</t>
  </si>
  <si>
    <t>Смета 3</t>
  </si>
  <si>
    <t>Проведение государственной экспертизы, постановление правительства рф 145 от 05.03.2007</t>
  </si>
  <si>
    <t>Итого</t>
  </si>
  <si>
    <t>НДС 18%</t>
  </si>
  <si>
    <t>Итого в том числе НДС</t>
  </si>
  <si>
    <t>“Строительство автодороги Авдотьино-Минеево, соединяющей ул. Минскую и ул. Революционную г. Иваново"</t>
  </si>
  <si>
    <t>Приложение к табл.2"Разделы проекта и виды проектных работ % от цены" ПД-10% РД-9%</t>
  </si>
  <si>
    <t>Приложение к табл.2"Разделы проекта и виды проектных работ % от цены" ПД-24% РД-40%</t>
  </si>
  <si>
    <t>Приложение к табл.2"Разделы проекта и виды проектных работ % от цены" ПД-6% РД-9%</t>
  </si>
  <si>
    <t>Приложение к табл.2"Разделы проекта и виды проектных работ % от цены" ПД-10% РД-8%</t>
  </si>
  <si>
    <t>Приложение к табл.2"Разделы проекта и виды проектных работ % от цены" ПД-4% РД-2%</t>
  </si>
  <si>
    <t>Приложение к табл.2"Разделы проекта и виды проектных работ % от цены" ПД-5% РД-8%</t>
  </si>
  <si>
    <r>
      <rPr>
        <b/>
        <sz val="12"/>
        <color theme="1"/>
        <rFont val="Times New Roman"/>
        <family val="1"/>
        <charset val="204"/>
      </rPr>
      <t>Подрядчик</t>
    </r>
    <r>
      <rPr>
        <sz val="12"/>
        <color theme="1"/>
        <rFont val="Times New Roman"/>
        <family val="1"/>
        <charset val="204"/>
      </rPr>
      <t xml:space="preserve">:  
</t>
    </r>
  </si>
  <si>
    <t>Приложение к табл.2"Разделы проекта и виды проектных работ % от цены"  РД-8%</t>
  </si>
  <si>
    <t>Смета 4</t>
  </si>
  <si>
    <t>Смета 5</t>
  </si>
  <si>
    <t>Проектирование светофорного комплекса</t>
  </si>
  <si>
    <t>Проектирование линии наружного освещения</t>
  </si>
  <si>
    <t>Сводный сметный расчет</t>
  </si>
  <si>
    <t xml:space="preserve">Смета 6                                                                         </t>
  </si>
  <si>
    <t>301132,34
                                                             546004,34</t>
  </si>
  <si>
    <t xml:space="preserve">
стадия ПД: 301132,34 * 3,7                                         стадия РД: 546004,34 * 3,7
</t>
  </si>
  <si>
    <t xml:space="preserve">                                                          1114189,66                              2020216,06                     </t>
  </si>
  <si>
    <t>стадия ПД: 772800*0,41*0,88*1,08      стадия РД:  772800*0,59*0,99*1,08*1,12</t>
  </si>
  <si>
    <t>Стоимость, руб.</t>
  </si>
  <si>
    <t xml:space="preserve">К=3,7-индекс изменения сметной стоимости по состоянию на 3 кв.2014г.
(Письмо Министерства строительства и ЖКХ РФ от 04.08.2014 № 15285-ЕС/08)
</t>
  </si>
  <si>
    <t>Смета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</si>
</sst>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b/>
      <sz val="14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0" applyNumberFormat="0" applyAlignment="0" applyProtection="0"/>
    <xf numFmtId="0" fontId="8" fillId="20" borderId="11" applyNumberFormat="0" applyAlignment="0" applyProtection="0"/>
    <xf numFmtId="0" fontId="9" fillId="20" borderId="10" applyNumberFormat="0" applyAlignment="0" applyProtection="0"/>
    <xf numFmtId="0" fontId="10" fillId="0" borderId="12" applyNumberFormat="0" applyFill="0" applyAlignment="0" applyProtection="0"/>
    <xf numFmtId="0" fontId="11" fillId="0" borderId="13" applyNumberFormat="0" applyFill="0" applyAlignment="0" applyProtection="0"/>
    <xf numFmtId="0" fontId="12" fillId="0" borderId="14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5" applyNumberFormat="0" applyFill="0" applyAlignment="0" applyProtection="0"/>
    <xf numFmtId="0" fontId="14" fillId="21" borderId="16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23" borderId="17" applyNumberFormat="0" applyAlignment="0" applyProtection="0"/>
    <xf numFmtId="0" fontId="19" fillId="0" borderId="18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96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NumberFormat="1" applyFont="1"/>
    <xf numFmtId="0" fontId="2" fillId="0" borderId="0" xfId="0" applyFont="1" applyAlignment="1">
      <alignment vertical="center" wrapText="1"/>
    </xf>
    <xf numFmtId="0" fontId="23" fillId="0" borderId="1" xfId="2" applyNumberFormat="1" applyFont="1" applyBorder="1" applyAlignment="1">
      <alignment horizontal="center" vertical="top" wrapText="1"/>
    </xf>
    <xf numFmtId="0" fontId="23" fillId="0" borderId="2" xfId="2" applyNumberFormat="1" applyFont="1" applyBorder="1" applyAlignment="1">
      <alignment horizontal="center" vertical="top" wrapText="1"/>
    </xf>
    <xf numFmtId="0" fontId="23" fillId="0" borderId="1" xfId="2" applyNumberFormat="1" applyFont="1" applyBorder="1" applyAlignment="1">
      <alignment horizontal="center" wrapText="1"/>
    </xf>
    <xf numFmtId="0" fontId="23" fillId="0" borderId="8" xfId="2" applyNumberFormat="1" applyFont="1" applyBorder="1" applyAlignment="1">
      <alignment horizontal="center" vertical="center" wrapText="1"/>
    </xf>
    <xf numFmtId="0" fontId="23" fillId="0" borderId="8" xfId="2" applyNumberFormat="1" applyFont="1" applyBorder="1" applyAlignment="1">
      <alignment horizontal="left" vertical="top" wrapText="1"/>
    </xf>
    <xf numFmtId="0" fontId="23" fillId="0" borderId="9" xfId="2" applyNumberFormat="1" applyFont="1" applyBorder="1" applyAlignment="1">
      <alignment horizontal="center" vertical="center" wrapText="1"/>
    </xf>
    <xf numFmtId="0" fontId="23" fillId="0" borderId="9" xfId="2" applyNumberFormat="1" applyFont="1" applyBorder="1" applyAlignment="1">
      <alignment horizontal="left" vertical="top" wrapText="1"/>
    </xf>
    <xf numFmtId="0" fontId="24" fillId="0" borderId="9" xfId="2" applyNumberFormat="1" applyFont="1" applyBorder="1" applyAlignment="1">
      <alignment horizontal="left" vertical="center" wrapText="1"/>
    </xf>
    <xf numFmtId="0" fontId="23" fillId="0" borderId="3" xfId="2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/>
    </xf>
    <xf numFmtId="0" fontId="23" fillId="0" borderId="3" xfId="2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6" fillId="24" borderId="3" xfId="0" applyFont="1" applyFill="1" applyBorder="1"/>
    <xf numFmtId="0" fontId="27" fillId="0" borderId="3" xfId="0" applyFont="1" applyBorder="1"/>
    <xf numFmtId="0" fontId="27" fillId="0" borderId="3" xfId="0" applyFont="1" applyBorder="1" applyAlignment="1">
      <alignment vertical="center"/>
    </xf>
    <xf numFmtId="0" fontId="27" fillId="25" borderId="3" xfId="0" applyFont="1" applyFill="1" applyBorder="1"/>
    <xf numFmtId="0" fontId="26" fillId="26" borderId="3" xfId="0" applyFont="1" applyFill="1" applyBorder="1"/>
    <xf numFmtId="164" fontId="26" fillId="26" borderId="3" xfId="0" applyNumberFormat="1" applyFont="1" applyFill="1" applyBorder="1" applyAlignment="1">
      <alignment horizontal="right"/>
    </xf>
    <xf numFmtId="0" fontId="27" fillId="26" borderId="3" xfId="0" applyFont="1" applyFill="1" applyBorder="1"/>
    <xf numFmtId="164" fontId="27" fillId="26" borderId="3" xfId="0" applyNumberFormat="1" applyFont="1" applyFill="1" applyBorder="1"/>
    <xf numFmtId="4" fontId="27" fillId="26" borderId="3" xfId="0" applyNumberFormat="1" applyFont="1" applyFill="1" applyBorder="1" applyAlignment="1">
      <alignment wrapText="1"/>
    </xf>
    <xf numFmtId="164" fontId="27" fillId="26" borderId="3" xfId="0" applyNumberFormat="1" applyFont="1" applyFill="1" applyBorder="1" applyAlignment="1">
      <alignment vertical="center"/>
    </xf>
    <xf numFmtId="4" fontId="27" fillId="26" borderId="3" xfId="0" applyNumberFormat="1" applyFont="1" applyFill="1" applyBorder="1" applyAlignment="1">
      <alignment vertical="center" wrapText="1"/>
    </xf>
    <xf numFmtId="0" fontId="27" fillId="26" borderId="3" xfId="0" applyFont="1" applyFill="1" applyBorder="1" applyAlignment="1">
      <alignment vertical="top" wrapText="1"/>
    </xf>
    <xf numFmtId="10" fontId="27" fillId="26" borderId="3" xfId="0" applyNumberFormat="1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2" fillId="0" borderId="19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0" fontId="2" fillId="0" borderId="2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2" xfId="0" applyNumberFormat="1" applyFont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center" wrapText="1"/>
    </xf>
    <xf numFmtId="0" fontId="2" fillId="0" borderId="24" xfId="0" applyNumberFormat="1" applyFont="1" applyBorder="1" applyAlignment="1">
      <alignment horizontal="center" vertical="center" wrapText="1"/>
    </xf>
    <xf numFmtId="0" fontId="2" fillId="0" borderId="25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2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6" xfId="0" applyNumberFormat="1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top" wrapText="1"/>
    </xf>
    <xf numFmtId="0" fontId="23" fillId="0" borderId="5" xfId="2" applyNumberFormat="1" applyFont="1" applyBorder="1" applyAlignment="1">
      <alignment horizontal="center" vertical="top" wrapText="1"/>
    </xf>
    <xf numFmtId="0" fontId="23" fillId="0" borderId="6" xfId="2" applyNumberFormat="1" applyFont="1" applyBorder="1" applyAlignment="1">
      <alignment horizontal="center" vertical="top" wrapText="1"/>
    </xf>
    <xf numFmtId="0" fontId="23" fillId="0" borderId="7" xfId="2" applyNumberFormat="1" applyFont="1" applyBorder="1" applyAlignment="1">
      <alignment horizontal="center" vertical="top" wrapText="1"/>
    </xf>
    <xf numFmtId="43" fontId="22" fillId="0" borderId="5" xfId="1" applyFont="1" applyBorder="1" applyAlignment="1">
      <alignment horizontal="center" vertical="center"/>
    </xf>
    <xf numFmtId="43" fontId="22" fillId="0" borderId="6" xfId="1" applyFont="1" applyBorder="1" applyAlignment="1">
      <alignment horizontal="center" vertical="center"/>
    </xf>
    <xf numFmtId="43" fontId="22" fillId="0" borderId="7" xfId="1" applyFont="1" applyBorder="1" applyAlignment="1">
      <alignment horizontal="center" vertical="center"/>
    </xf>
    <xf numFmtId="0" fontId="25" fillId="0" borderId="5" xfId="2" applyNumberFormat="1" applyFont="1" applyBorder="1" applyAlignment="1">
      <alignment horizontal="center" vertical="center" wrapText="1"/>
    </xf>
    <xf numFmtId="0" fontId="25" fillId="0" borderId="6" xfId="2" applyNumberFormat="1" applyFont="1" applyBorder="1" applyAlignment="1">
      <alignment horizontal="center" vertical="center" wrapText="1"/>
    </xf>
    <xf numFmtId="0" fontId="25" fillId="0" borderId="7" xfId="2" applyNumberFormat="1" applyFont="1" applyBorder="1" applyAlignment="1">
      <alignment horizontal="center" vertical="center" wrapText="1"/>
    </xf>
    <xf numFmtId="0" fontId="23" fillId="0" borderId="5" xfId="2" applyNumberFormat="1" applyFont="1" applyBorder="1" applyAlignment="1">
      <alignment horizontal="left" vertical="top" wrapText="1"/>
    </xf>
    <xf numFmtId="0" fontId="23" fillId="0" borderId="6" xfId="2" applyNumberFormat="1" applyFont="1" applyBorder="1" applyAlignment="1">
      <alignment horizontal="left" vertical="top" wrapText="1"/>
    </xf>
    <xf numFmtId="0" fontId="23" fillId="0" borderId="7" xfId="2" applyNumberFormat="1" applyFont="1" applyBorder="1" applyAlignment="1">
      <alignment horizontal="left" vertical="top" wrapText="1"/>
    </xf>
    <xf numFmtId="43" fontId="2" fillId="0" borderId="5" xfId="1" applyFont="1" applyBorder="1" applyAlignment="1">
      <alignment horizontal="center" vertical="top" wrapText="1"/>
    </xf>
    <xf numFmtId="43" fontId="2" fillId="0" borderId="6" xfId="1" applyFont="1" applyBorder="1" applyAlignment="1">
      <alignment horizontal="center" vertical="top"/>
    </xf>
    <xf numFmtId="43" fontId="2" fillId="0" borderId="7" xfId="1" applyFont="1" applyBorder="1" applyAlignment="1">
      <alignment horizontal="center" vertical="top"/>
    </xf>
    <xf numFmtId="0" fontId="23" fillId="0" borderId="3" xfId="2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3" fillId="0" borderId="4" xfId="2" applyNumberFormat="1" applyFont="1" applyBorder="1" applyAlignment="1">
      <alignment horizontal="center" wrapText="1"/>
    </xf>
    <xf numFmtId="0" fontId="23" fillId="0" borderId="0" xfId="2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top" wrapText="1"/>
    </xf>
    <xf numFmtId="0" fontId="28" fillId="0" borderId="0" xfId="0" applyFont="1" applyAlignment="1">
      <alignment horizontal="center"/>
    </xf>
  </cellXfs>
  <cellStyles count="4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2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1" builtinId="3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32"/>
  <sheetViews>
    <sheetView tabSelected="1" zoomScaleSheetLayoutView="80" workbookViewId="0">
      <selection activeCell="D8" sqref="D8:G8"/>
    </sheetView>
  </sheetViews>
  <sheetFormatPr defaultRowHeight="15.75" x14ac:dyDescent="0.25"/>
  <cols>
    <col min="1" max="1" width="5.7109375" style="1" customWidth="1"/>
    <col min="2" max="2" width="25.140625" style="1" customWidth="1"/>
    <col min="3" max="3" width="46.42578125" style="1" customWidth="1"/>
    <col min="4" max="4" width="18.5703125" style="1" customWidth="1"/>
    <col min="5" max="5" width="3.5703125" style="1" customWidth="1"/>
    <col min="6" max="6" width="7.5703125" style="1" customWidth="1"/>
    <col min="7" max="7" width="3.7109375" style="1" hidden="1" customWidth="1"/>
    <col min="8" max="8" width="7.42578125" style="1" customWidth="1"/>
    <col min="9" max="9" width="7.5703125" style="1" customWidth="1"/>
    <col min="10" max="10" width="8.5703125" style="1" customWidth="1"/>
    <col min="11" max="16384" width="9.140625" style="1"/>
  </cols>
  <sheetData>
    <row r="1" spans="1:19" ht="15" customHeight="1" x14ac:dyDescent="0.25">
      <c r="A1" s="91" t="s">
        <v>55</v>
      </c>
      <c r="B1" s="91"/>
      <c r="C1" s="91"/>
      <c r="D1" s="91"/>
      <c r="E1" s="91"/>
      <c r="F1" s="91"/>
      <c r="G1" s="91"/>
      <c r="H1" s="91"/>
      <c r="I1" s="91"/>
      <c r="J1" s="91"/>
      <c r="K1" s="2"/>
      <c r="L1" s="2"/>
      <c r="M1" s="2"/>
      <c r="N1" s="2"/>
    </row>
    <row r="2" spans="1:19" x14ac:dyDescent="0.25">
      <c r="A2" s="91" t="s">
        <v>3</v>
      </c>
      <c r="B2" s="91"/>
      <c r="C2" s="91"/>
      <c r="D2" s="91"/>
      <c r="E2" s="91"/>
      <c r="F2" s="91"/>
      <c r="G2" s="91"/>
      <c r="H2" s="91"/>
      <c r="I2" s="91"/>
      <c r="J2" s="91"/>
    </row>
    <row r="3" spans="1:19" ht="30" customHeight="1" x14ac:dyDescent="0.25">
      <c r="A3" s="92" t="s">
        <v>34</v>
      </c>
      <c r="B3" s="91"/>
      <c r="C3" s="91"/>
      <c r="D3" s="91"/>
      <c r="E3" s="91"/>
      <c r="F3" s="91"/>
      <c r="G3" s="91"/>
      <c r="H3" s="91"/>
      <c r="I3" s="91"/>
      <c r="J3" s="91"/>
    </row>
    <row r="4" spans="1:19" x14ac:dyDescent="0.25">
      <c r="A4" s="93" t="s">
        <v>17</v>
      </c>
      <c r="B4" s="93"/>
      <c r="C4" s="93"/>
      <c r="D4" s="93"/>
      <c r="E4" s="93"/>
      <c r="F4" s="93"/>
      <c r="G4" s="93"/>
      <c r="H4" s="93"/>
      <c r="I4" s="93"/>
      <c r="J4" s="93"/>
    </row>
    <row r="5" spans="1:19" ht="6.75" customHeight="1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</row>
    <row r="6" spans="1:19" ht="19.5" customHeight="1" x14ac:dyDescent="0.25">
      <c r="A6" s="94" t="s">
        <v>41</v>
      </c>
      <c r="B6" s="94"/>
      <c r="C6" s="94"/>
      <c r="D6" s="94"/>
      <c r="E6" s="94"/>
      <c r="F6" s="94"/>
      <c r="G6" s="94"/>
      <c r="H6" s="94"/>
      <c r="I6" s="94"/>
      <c r="J6" s="94"/>
    </row>
    <row r="7" spans="1:19" ht="15.75" hidden="1" customHeight="1" x14ac:dyDescent="0.25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9" ht="78" customHeight="1" x14ac:dyDescent="0.25">
      <c r="A8" s="5" t="s">
        <v>0</v>
      </c>
      <c r="B8" s="5" t="s">
        <v>1</v>
      </c>
      <c r="C8" s="6" t="s">
        <v>2</v>
      </c>
      <c r="D8" s="81" t="s">
        <v>4</v>
      </c>
      <c r="E8" s="81"/>
      <c r="F8" s="81"/>
      <c r="G8" s="81"/>
      <c r="H8" s="82" t="s">
        <v>53</v>
      </c>
      <c r="I8" s="82"/>
      <c r="J8" s="82"/>
      <c r="O8" s="43"/>
      <c r="P8" s="43"/>
    </row>
    <row r="9" spans="1:19" x14ac:dyDescent="0.25">
      <c r="A9" s="7">
        <v>1</v>
      </c>
      <c r="B9" s="7">
        <v>2</v>
      </c>
      <c r="C9" s="7">
        <v>3</v>
      </c>
      <c r="D9" s="83">
        <v>4</v>
      </c>
      <c r="E9" s="84"/>
      <c r="F9" s="84"/>
      <c r="G9" s="84"/>
      <c r="H9" s="85">
        <v>5</v>
      </c>
      <c r="I9" s="86"/>
      <c r="J9" s="87"/>
      <c r="N9" s="43"/>
      <c r="O9" s="43"/>
    </row>
    <row r="10" spans="1:19" ht="185.25" customHeight="1" x14ac:dyDescent="0.25">
      <c r="A10" s="8">
        <v>1</v>
      </c>
      <c r="B10" s="9" t="s">
        <v>18</v>
      </c>
      <c r="C10" s="9" t="s">
        <v>19</v>
      </c>
      <c r="D10" s="75" t="s">
        <v>52</v>
      </c>
      <c r="E10" s="76"/>
      <c r="F10" s="76"/>
      <c r="G10" s="77"/>
      <c r="H10" s="78" t="s">
        <v>49</v>
      </c>
      <c r="I10" s="88"/>
      <c r="J10" s="89"/>
      <c r="L10" s="4"/>
      <c r="O10" s="42">
        <f>SUM(772.8*0.41*1.08)</f>
        <v>342.2</v>
      </c>
      <c r="P10" s="42"/>
    </row>
    <row r="11" spans="1:19" ht="24" customHeight="1" x14ac:dyDescent="0.25">
      <c r="A11" s="10"/>
      <c r="B11" s="11"/>
      <c r="C11" s="12" t="s">
        <v>5</v>
      </c>
      <c r="D11" s="66"/>
      <c r="E11" s="67"/>
      <c r="F11" s="67"/>
      <c r="G11" s="68"/>
      <c r="H11" s="69">
        <v>847136.68</v>
      </c>
      <c r="I11" s="70"/>
      <c r="J11" s="71"/>
    </row>
    <row r="12" spans="1:19" ht="82.5" customHeight="1" x14ac:dyDescent="0.25">
      <c r="A12" s="19">
        <v>2</v>
      </c>
      <c r="B12" s="13"/>
      <c r="C12" s="13" t="s">
        <v>54</v>
      </c>
      <c r="D12" s="75" t="s">
        <v>50</v>
      </c>
      <c r="E12" s="76"/>
      <c r="F12" s="76"/>
      <c r="G12" s="77"/>
      <c r="H12" s="78" t="s">
        <v>51</v>
      </c>
      <c r="I12" s="79"/>
      <c r="J12" s="80"/>
      <c r="L12" s="4"/>
      <c r="P12" s="1">
        <f>SUM(772800*0.41*1.08)*3.7</f>
        <v>1266124.608</v>
      </c>
      <c r="S12" s="1">
        <f>SUM(P12*0.99)</f>
        <v>1253463.3619200001</v>
      </c>
    </row>
    <row r="13" spans="1:19" ht="28.5" customHeight="1" x14ac:dyDescent="0.25">
      <c r="A13" s="19">
        <v>3</v>
      </c>
      <c r="B13" s="13"/>
      <c r="C13" s="12" t="s">
        <v>5</v>
      </c>
      <c r="D13" s="66"/>
      <c r="E13" s="67"/>
      <c r="F13" s="67"/>
      <c r="G13" s="68"/>
      <c r="H13" s="69">
        <v>3134405.72</v>
      </c>
      <c r="I13" s="70"/>
      <c r="J13" s="71"/>
      <c r="P13" s="1">
        <f>SUM(772800*0.59*1.08*1.12)*3.7</f>
        <v>2040622.29504</v>
      </c>
      <c r="S13" s="1">
        <f>SUM(P13*0.99)</f>
        <v>2020216.0720895999</v>
      </c>
    </row>
    <row r="14" spans="1:19" ht="27.75" customHeight="1" x14ac:dyDescent="0.25">
      <c r="A14" s="19">
        <v>4</v>
      </c>
      <c r="B14" s="72" t="s">
        <v>6</v>
      </c>
      <c r="C14" s="73"/>
      <c r="D14" s="73"/>
      <c r="E14" s="73"/>
      <c r="F14" s="73"/>
      <c r="G14" s="73"/>
      <c r="H14" s="73"/>
      <c r="I14" s="73"/>
      <c r="J14" s="74"/>
    </row>
    <row r="15" spans="1:19" s="3" customFormat="1" ht="19.5" customHeight="1" x14ac:dyDescent="0.25">
      <c r="A15" s="48">
        <v>5</v>
      </c>
      <c r="B15" s="48" t="s">
        <v>7</v>
      </c>
      <c r="C15" s="48" t="s">
        <v>35</v>
      </c>
      <c r="D15" s="44">
        <v>0.1</v>
      </c>
      <c r="E15" s="45"/>
      <c r="F15" s="45"/>
      <c r="G15" s="46"/>
      <c r="H15" s="47">
        <f>SUM(P12*D15)</f>
        <v>126612.46</v>
      </c>
      <c r="I15" s="47"/>
      <c r="J15" s="47"/>
      <c r="Q15" s="3">
        <f>SUM(P12:P13)</f>
        <v>3306746.9030399998</v>
      </c>
    </row>
    <row r="16" spans="1:19" s="3" customFormat="1" ht="18.75" customHeight="1" x14ac:dyDescent="0.25">
      <c r="A16" s="49"/>
      <c r="B16" s="49"/>
      <c r="C16" s="49"/>
      <c r="D16" s="44">
        <v>0.09</v>
      </c>
      <c r="E16" s="45"/>
      <c r="F16" s="45"/>
      <c r="G16" s="17"/>
      <c r="H16" s="63">
        <f>SUM(D16*P13)</f>
        <v>183656.01</v>
      </c>
      <c r="I16" s="64"/>
      <c r="J16" s="65"/>
    </row>
    <row r="17" spans="1:15" s="3" customFormat="1" ht="18.75" customHeight="1" x14ac:dyDescent="0.25">
      <c r="A17" s="48">
        <v>6</v>
      </c>
      <c r="B17" s="48" t="s">
        <v>8</v>
      </c>
      <c r="C17" s="48" t="s">
        <v>36</v>
      </c>
      <c r="D17" s="44">
        <v>0.24</v>
      </c>
      <c r="E17" s="45"/>
      <c r="F17" s="45"/>
      <c r="G17" s="46"/>
      <c r="H17" s="47">
        <f>SUM(D17*P12)</f>
        <v>303869.90999999997</v>
      </c>
      <c r="I17" s="47"/>
      <c r="J17" s="47"/>
    </row>
    <row r="18" spans="1:15" s="3" customFormat="1" ht="18.75" customHeight="1" x14ac:dyDescent="0.25">
      <c r="A18" s="49"/>
      <c r="B18" s="49"/>
      <c r="C18" s="49"/>
      <c r="D18" s="44">
        <v>0.4</v>
      </c>
      <c r="E18" s="45"/>
      <c r="F18" s="45"/>
      <c r="G18" s="17"/>
      <c r="H18" s="63">
        <f>SUM(D18*P13)</f>
        <v>816248.92</v>
      </c>
      <c r="I18" s="64"/>
      <c r="J18" s="65"/>
    </row>
    <row r="19" spans="1:15" s="3" customFormat="1" ht="19.5" customHeight="1" x14ac:dyDescent="0.25">
      <c r="A19" s="48">
        <v>7</v>
      </c>
      <c r="B19" s="48" t="s">
        <v>9</v>
      </c>
      <c r="C19" s="48" t="s">
        <v>37</v>
      </c>
      <c r="D19" s="44">
        <v>0.06</v>
      </c>
      <c r="E19" s="45"/>
      <c r="F19" s="45"/>
      <c r="G19" s="46"/>
      <c r="H19" s="47">
        <f>SUM(P12*D19)</f>
        <v>75967.48</v>
      </c>
      <c r="I19" s="47"/>
      <c r="J19" s="47"/>
    </row>
    <row r="20" spans="1:15" s="3" customFormat="1" ht="20.25" customHeight="1" x14ac:dyDescent="0.25">
      <c r="A20" s="49"/>
      <c r="B20" s="49"/>
      <c r="C20" s="49"/>
      <c r="D20" s="44">
        <v>0.09</v>
      </c>
      <c r="E20" s="45"/>
      <c r="F20" s="45"/>
      <c r="G20" s="17"/>
      <c r="H20" s="63">
        <f>SUM(D20*P13)</f>
        <v>183656.01</v>
      </c>
      <c r="I20" s="64"/>
      <c r="J20" s="65"/>
    </row>
    <row r="21" spans="1:15" s="3" customFormat="1" ht="20.25" customHeight="1" x14ac:dyDescent="0.25">
      <c r="A21" s="48">
        <v>8</v>
      </c>
      <c r="B21" s="48" t="s">
        <v>10</v>
      </c>
      <c r="C21" s="48" t="s">
        <v>38</v>
      </c>
      <c r="D21" s="44">
        <v>0.1</v>
      </c>
      <c r="E21" s="45"/>
      <c r="F21" s="45"/>
      <c r="G21" s="46"/>
      <c r="H21" s="47">
        <f>SUM(D21*P12)</f>
        <v>126612.46</v>
      </c>
      <c r="I21" s="47"/>
      <c r="J21" s="47"/>
    </row>
    <row r="22" spans="1:15" s="3" customFormat="1" ht="18.75" customHeight="1" x14ac:dyDescent="0.25">
      <c r="A22" s="49"/>
      <c r="B22" s="49"/>
      <c r="C22" s="49"/>
      <c r="D22" s="44">
        <v>0.08</v>
      </c>
      <c r="E22" s="45"/>
      <c r="F22" s="45"/>
      <c r="G22" s="17"/>
      <c r="H22" s="63">
        <f>SUM(D22*P13)</f>
        <v>163249.78</v>
      </c>
      <c r="I22" s="64"/>
      <c r="J22" s="65"/>
    </row>
    <row r="23" spans="1:15" s="3" customFormat="1" ht="22.5" customHeight="1" x14ac:dyDescent="0.25">
      <c r="A23" s="48">
        <v>9</v>
      </c>
      <c r="B23" s="48" t="s">
        <v>11</v>
      </c>
      <c r="C23" s="48" t="s">
        <v>20</v>
      </c>
      <c r="D23" s="44">
        <v>0.11</v>
      </c>
      <c r="E23" s="45"/>
      <c r="F23" s="45"/>
      <c r="G23" s="46"/>
      <c r="H23" s="47">
        <f>SUM(D23*P12)</f>
        <v>139273.71</v>
      </c>
      <c r="I23" s="47"/>
      <c r="J23" s="47"/>
    </row>
    <row r="24" spans="1:15" s="3" customFormat="1" ht="22.5" customHeight="1" x14ac:dyDescent="0.25">
      <c r="A24" s="49"/>
      <c r="B24" s="49"/>
      <c r="C24" s="49"/>
      <c r="D24" s="44">
        <v>0.15</v>
      </c>
      <c r="E24" s="45"/>
      <c r="F24" s="45"/>
      <c r="G24" s="17"/>
      <c r="H24" s="63">
        <f>SUM(D24*P13)-0.01</f>
        <v>306093.33</v>
      </c>
      <c r="I24" s="64"/>
      <c r="J24" s="65"/>
    </row>
    <row r="25" spans="1:15" s="3" customFormat="1" ht="20.25" customHeight="1" x14ac:dyDescent="0.25">
      <c r="A25" s="48">
        <v>10</v>
      </c>
      <c r="B25" s="48" t="s">
        <v>12</v>
      </c>
      <c r="C25" s="48" t="s">
        <v>39</v>
      </c>
      <c r="D25" s="44">
        <v>0.04</v>
      </c>
      <c r="E25" s="45"/>
      <c r="F25" s="45"/>
      <c r="G25" s="46"/>
      <c r="H25" s="47">
        <f>SUM(D25*P12)</f>
        <v>50644.98</v>
      </c>
      <c r="I25" s="47"/>
      <c r="J25" s="47"/>
    </row>
    <row r="26" spans="1:15" s="3" customFormat="1" ht="22.5" customHeight="1" x14ac:dyDescent="0.25">
      <c r="A26" s="49"/>
      <c r="B26" s="49"/>
      <c r="C26" s="49"/>
      <c r="D26" s="44">
        <v>0.02</v>
      </c>
      <c r="E26" s="45"/>
      <c r="F26" s="45"/>
      <c r="G26" s="17"/>
      <c r="H26" s="63">
        <f>SUM(D26*P13)</f>
        <v>40812.449999999997</v>
      </c>
      <c r="I26" s="64"/>
      <c r="J26" s="65"/>
    </row>
    <row r="27" spans="1:15" s="3" customFormat="1" ht="21" customHeight="1" x14ac:dyDescent="0.25">
      <c r="A27" s="48">
        <v>11</v>
      </c>
      <c r="B27" s="48" t="s">
        <v>13</v>
      </c>
      <c r="C27" s="48" t="s">
        <v>40</v>
      </c>
      <c r="D27" s="44">
        <v>0.05</v>
      </c>
      <c r="E27" s="45"/>
      <c r="F27" s="45"/>
      <c r="G27" s="46"/>
      <c r="H27" s="47">
        <f>SUM(D27*P12)</f>
        <v>63306.23</v>
      </c>
      <c r="I27" s="47"/>
      <c r="J27" s="47"/>
      <c r="M27" s="3">
        <v>1220.77</v>
      </c>
    </row>
    <row r="28" spans="1:15" s="3" customFormat="1" ht="24" customHeight="1" x14ac:dyDescent="0.25">
      <c r="A28" s="49"/>
      <c r="B28" s="49"/>
      <c r="C28" s="49"/>
      <c r="D28" s="44">
        <v>0.08</v>
      </c>
      <c r="E28" s="45"/>
      <c r="F28" s="45"/>
      <c r="G28" s="17"/>
      <c r="H28" s="63">
        <f>SUM(D28*P13)</f>
        <v>163249.78</v>
      </c>
      <c r="I28" s="64"/>
      <c r="J28" s="65"/>
    </row>
    <row r="29" spans="1:15" s="3" customFormat="1" ht="35.25" customHeight="1" x14ac:dyDescent="0.25">
      <c r="A29" s="16">
        <v>12</v>
      </c>
      <c r="B29" s="14" t="s">
        <v>14</v>
      </c>
      <c r="C29" s="14" t="s">
        <v>21</v>
      </c>
      <c r="D29" s="44">
        <v>0.18</v>
      </c>
      <c r="E29" s="45"/>
      <c r="F29" s="45"/>
      <c r="G29" s="46"/>
      <c r="H29" s="47">
        <f>SUM(D29*P12)</f>
        <v>227902.43</v>
      </c>
      <c r="I29" s="47"/>
      <c r="J29" s="47"/>
      <c r="M29" s="15"/>
    </row>
    <row r="30" spans="1:15" s="3" customFormat="1" ht="29.25" customHeight="1" x14ac:dyDescent="0.25">
      <c r="A30" s="48">
        <v>13</v>
      </c>
      <c r="B30" s="50" t="s">
        <v>15</v>
      </c>
      <c r="C30" s="52" t="s">
        <v>42</v>
      </c>
      <c r="D30" s="50">
        <v>0.08</v>
      </c>
      <c r="E30" s="53"/>
      <c r="F30" s="53"/>
      <c r="G30" s="54"/>
      <c r="H30" s="57">
        <f>SUM(D30*P13)</f>
        <v>163249.78</v>
      </c>
      <c r="I30" s="58"/>
      <c r="J30" s="59"/>
      <c r="M30" s="3">
        <v>2027.6</v>
      </c>
      <c r="O30" s="3">
        <f>SUM(M30+M29)</f>
        <v>2027.6</v>
      </c>
    </row>
    <row r="31" spans="1:15" s="3" customFormat="1" ht="12.75" customHeight="1" x14ac:dyDescent="0.25">
      <c r="A31" s="49"/>
      <c r="B31" s="51"/>
      <c r="C31" s="52"/>
      <c r="D31" s="51"/>
      <c r="E31" s="55"/>
      <c r="F31" s="55"/>
      <c r="G31" s="56"/>
      <c r="H31" s="60"/>
      <c r="I31" s="61"/>
      <c r="J31" s="62"/>
    </row>
    <row r="32" spans="1:15" ht="27.75" customHeight="1" x14ac:dyDescent="0.25">
      <c r="A32" s="20">
        <v>14</v>
      </c>
      <c r="B32" s="34" t="s">
        <v>16</v>
      </c>
      <c r="C32" s="35"/>
      <c r="D32" s="36"/>
      <c r="E32" s="37"/>
      <c r="F32" s="37"/>
      <c r="G32" s="38"/>
      <c r="H32" s="39">
        <f>SUM(H15:J31)</f>
        <v>3134405.72</v>
      </c>
      <c r="I32" s="40"/>
      <c r="J32" s="41"/>
      <c r="L32" s="42">
        <f>SUM(H15:J31)</f>
        <v>3134405.72</v>
      </c>
      <c r="M32" s="43"/>
    </row>
  </sheetData>
  <mergeCells count="82">
    <mergeCell ref="A7:J7"/>
    <mergeCell ref="A1:J1"/>
    <mergeCell ref="A2:J2"/>
    <mergeCell ref="A3:J3"/>
    <mergeCell ref="A4:J4"/>
    <mergeCell ref="A6:J6"/>
    <mergeCell ref="D12:G12"/>
    <mergeCell ref="H12:J12"/>
    <mergeCell ref="D8:G8"/>
    <mergeCell ref="H8:J8"/>
    <mergeCell ref="O8:P8"/>
    <mergeCell ref="D9:G9"/>
    <mergeCell ref="H9:J9"/>
    <mergeCell ref="N9:O9"/>
    <mergeCell ref="D10:G10"/>
    <mergeCell ref="H10:J10"/>
    <mergeCell ref="O10:P10"/>
    <mergeCell ref="D11:G11"/>
    <mergeCell ref="H11:J11"/>
    <mergeCell ref="D13:G13"/>
    <mergeCell ref="H13:J13"/>
    <mergeCell ref="B14:J14"/>
    <mergeCell ref="A15:A16"/>
    <mergeCell ref="B15:B16"/>
    <mergeCell ref="C15:C16"/>
    <mergeCell ref="D15:G15"/>
    <mergeCell ref="H15:J15"/>
    <mergeCell ref="D16:F16"/>
    <mergeCell ref="H16:J16"/>
    <mergeCell ref="A17:A18"/>
    <mergeCell ref="B17:B18"/>
    <mergeCell ref="C17:C18"/>
    <mergeCell ref="D17:G17"/>
    <mergeCell ref="H17:J17"/>
    <mergeCell ref="D18:F18"/>
    <mergeCell ref="H18:J18"/>
    <mergeCell ref="A19:A20"/>
    <mergeCell ref="B19:B20"/>
    <mergeCell ref="C19:C20"/>
    <mergeCell ref="D19:G19"/>
    <mergeCell ref="H19:J19"/>
    <mergeCell ref="D20:F20"/>
    <mergeCell ref="H20:J20"/>
    <mergeCell ref="A21:A22"/>
    <mergeCell ref="B21:B22"/>
    <mergeCell ref="C21:C22"/>
    <mergeCell ref="D21:G21"/>
    <mergeCell ref="H21:J21"/>
    <mergeCell ref="D22:F22"/>
    <mergeCell ref="H22:J22"/>
    <mergeCell ref="A23:A24"/>
    <mergeCell ref="B23:B24"/>
    <mergeCell ref="C23:C24"/>
    <mergeCell ref="D23:G23"/>
    <mergeCell ref="H23:J23"/>
    <mergeCell ref="D24:F24"/>
    <mergeCell ref="H24:J24"/>
    <mergeCell ref="A25:A26"/>
    <mergeCell ref="B25:B26"/>
    <mergeCell ref="C25:C26"/>
    <mergeCell ref="D25:G25"/>
    <mergeCell ref="H25:J25"/>
    <mergeCell ref="D26:F26"/>
    <mergeCell ref="H26:J26"/>
    <mergeCell ref="A27:A28"/>
    <mergeCell ref="B27:B28"/>
    <mergeCell ref="C27:C28"/>
    <mergeCell ref="D27:G27"/>
    <mergeCell ref="H27:J27"/>
    <mergeCell ref="D28:F28"/>
    <mergeCell ref="H28:J28"/>
    <mergeCell ref="A30:A31"/>
    <mergeCell ref="B30:B31"/>
    <mergeCell ref="C30:C31"/>
    <mergeCell ref="D30:G31"/>
    <mergeCell ref="H30:J31"/>
    <mergeCell ref="B32:C32"/>
    <mergeCell ref="D32:G32"/>
    <mergeCell ref="H32:J32"/>
    <mergeCell ref="L32:M32"/>
    <mergeCell ref="D29:G29"/>
    <mergeCell ref="H29:J29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21" sqref="C21"/>
    </sheetView>
  </sheetViews>
  <sheetFormatPr defaultRowHeight="15" x14ac:dyDescent="0.25"/>
  <cols>
    <col min="1" max="1" width="4.5703125" customWidth="1"/>
    <col min="2" max="2" width="40.5703125" customWidth="1"/>
    <col min="3" max="3" width="13" customWidth="1"/>
    <col min="4" max="4" width="31.85546875" customWidth="1"/>
  </cols>
  <sheetData>
    <row r="1" spans="1:4" ht="18.75" x14ac:dyDescent="0.3">
      <c r="A1" s="95" t="s">
        <v>47</v>
      </c>
      <c r="B1" s="95"/>
      <c r="C1" s="95"/>
      <c r="D1" s="95"/>
    </row>
    <row r="3" spans="1:4" ht="14.25" customHeight="1" x14ac:dyDescent="0.25">
      <c r="A3" s="21"/>
      <c r="B3" s="25" t="s">
        <v>22</v>
      </c>
      <c r="C3" s="25"/>
      <c r="D3" s="26" t="s">
        <v>23</v>
      </c>
    </row>
    <row r="4" spans="1:4" ht="15.75" x14ac:dyDescent="0.25">
      <c r="A4" s="22">
        <v>1</v>
      </c>
      <c r="B4" s="27" t="s">
        <v>24</v>
      </c>
      <c r="C4" s="27" t="s">
        <v>25</v>
      </c>
      <c r="D4" s="28">
        <v>271.93799999999999</v>
      </c>
    </row>
    <row r="5" spans="1:4" ht="15.75" x14ac:dyDescent="0.25">
      <c r="A5" s="22">
        <v>2</v>
      </c>
      <c r="B5" s="27" t="s">
        <v>26</v>
      </c>
      <c r="C5" s="27" t="s">
        <v>27</v>
      </c>
      <c r="D5" s="28">
        <v>438.28500000000003</v>
      </c>
    </row>
    <row r="6" spans="1:4" ht="15.75" x14ac:dyDescent="0.25">
      <c r="A6" s="22">
        <v>3</v>
      </c>
      <c r="B6" s="27" t="s">
        <v>28</v>
      </c>
      <c r="C6" s="27" t="s">
        <v>29</v>
      </c>
      <c r="D6" s="28">
        <v>3083.58</v>
      </c>
    </row>
    <row r="7" spans="1:4" ht="30.75" customHeight="1" x14ac:dyDescent="0.25">
      <c r="A7" s="23">
        <v>4</v>
      </c>
      <c r="B7" s="29" t="s">
        <v>45</v>
      </c>
      <c r="C7" s="27" t="s">
        <v>43</v>
      </c>
      <c r="D7" s="30">
        <v>20.434000000000001</v>
      </c>
    </row>
    <row r="8" spans="1:4" ht="33.75" customHeight="1" x14ac:dyDescent="0.25">
      <c r="A8" s="23">
        <v>5</v>
      </c>
      <c r="B8" s="31" t="s">
        <v>46</v>
      </c>
      <c r="C8" s="27" t="s">
        <v>44</v>
      </c>
      <c r="D8" s="30">
        <v>263.67</v>
      </c>
    </row>
    <row r="9" spans="1:4" ht="53.25" customHeight="1" x14ac:dyDescent="0.25">
      <c r="A9" s="23">
        <v>6</v>
      </c>
      <c r="B9" s="32" t="s">
        <v>30</v>
      </c>
      <c r="C9" s="33" t="s">
        <v>48</v>
      </c>
      <c r="D9" s="30">
        <v>447.22500000000002</v>
      </c>
    </row>
    <row r="10" spans="1:4" ht="15.75" x14ac:dyDescent="0.25">
      <c r="A10" s="24"/>
      <c r="B10" s="27" t="s">
        <v>31</v>
      </c>
      <c r="C10" s="27"/>
      <c r="D10" s="28">
        <f>SUM(D4:D9)</f>
        <v>4525.1319999999996</v>
      </c>
    </row>
    <row r="11" spans="1:4" ht="15.75" x14ac:dyDescent="0.25">
      <c r="A11" s="24"/>
      <c r="B11" s="27" t="s">
        <v>32</v>
      </c>
      <c r="C11" s="27"/>
      <c r="D11" s="28">
        <f>D10*0.18</f>
        <v>814.524</v>
      </c>
    </row>
    <row r="12" spans="1:4" ht="15.75" x14ac:dyDescent="0.25">
      <c r="A12" s="24"/>
      <c r="B12" s="27" t="s">
        <v>33</v>
      </c>
      <c r="C12" s="27"/>
      <c r="D12" s="28">
        <f>D10+D11</f>
        <v>5339.6559999999999</v>
      </c>
    </row>
  </sheetData>
  <mergeCells count="1">
    <mergeCell ref="A1:D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 (5)</vt:lpstr>
      <vt:lpstr>ССР</vt:lpstr>
      <vt:lpstr>'  (5)'!Область_печати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Туся</dc:creator>
  <cp:lastModifiedBy>Анна Николаевна Ярмолинская</cp:lastModifiedBy>
  <cp:lastPrinted>2014-06-24T05:13:16Z</cp:lastPrinted>
  <dcterms:created xsi:type="dcterms:W3CDTF">2014-03-18T08:42:19Z</dcterms:created>
  <dcterms:modified xsi:type="dcterms:W3CDTF">2014-08-15T09:34:24Z</dcterms:modified>
</cp:coreProperties>
</file>