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85" windowWidth="15120" windowHeight="7830"/>
  </bookViews>
  <sheets>
    <sheet name="1" sheetId="1" r:id="rId1"/>
    <sheet name="2" sheetId="2" r:id="rId2"/>
    <sheet name="3" sheetId="4" r:id="rId3"/>
  </sheets>
  <calcPr calcId="145621"/>
</workbook>
</file>

<file path=xl/calcChain.xml><?xml version="1.0" encoding="utf-8"?>
<calcChain xmlns="http://schemas.openxmlformats.org/spreadsheetml/2006/main">
  <c r="F18" i="1" l="1"/>
  <c r="F17" i="1"/>
  <c r="F19" i="1"/>
  <c r="F14" i="1"/>
  <c r="F15" i="1"/>
  <c r="F13" i="1"/>
  <c r="F12" i="1"/>
  <c r="F10" i="1"/>
  <c r="F11" i="1"/>
  <c r="F10" i="2" l="1"/>
  <c r="F28" i="2"/>
  <c r="F26" i="2"/>
  <c r="F23" i="2"/>
  <c r="F24" i="2"/>
  <c r="F25" i="2"/>
  <c r="F27" i="2" s="1"/>
  <c r="F29" i="2" s="1"/>
  <c r="F30" i="2" s="1"/>
  <c r="F22" i="2"/>
  <c r="F21" i="2"/>
  <c r="F20" i="2"/>
  <c r="F19" i="2"/>
  <c r="F18" i="2"/>
  <c r="F17" i="2"/>
  <c r="F13" i="2"/>
  <c r="F15" i="2" s="1"/>
  <c r="F12" i="2"/>
  <c r="F11" i="2"/>
  <c r="F14" i="2" l="1"/>
  <c r="F16" i="2" s="1"/>
  <c r="F31" i="2" s="1"/>
  <c r="F32" i="2" s="1"/>
  <c r="F33" i="2" s="1"/>
  <c r="F20" i="1"/>
  <c r="H11" i="1"/>
  <c r="H12" i="1"/>
  <c r="H10" i="1"/>
  <c r="I12" i="1" l="1"/>
  <c r="H13" i="1" l="1"/>
  <c r="H15" i="1" s="1"/>
</calcChain>
</file>

<file path=xl/sharedStrings.xml><?xml version="1.0" encoding="utf-8"?>
<sst xmlns="http://schemas.openxmlformats.org/spreadsheetml/2006/main" count="108" uniqueCount="97">
  <si>
    <t>Наименование организации заказчика</t>
  </si>
  <si>
    <t>№№</t>
  </si>
  <si>
    <t>п/п</t>
  </si>
  <si>
    <t>Характеристика предприятия, здания, сооружения или виды работ</t>
  </si>
  <si>
    <t>№№ частей, глав, таблиц, §§ и пункты указаний к разделу или главе Сборника цен  на проектные и изыскательские работы для строительства</t>
  </si>
  <si>
    <t>Расчет стоимости:</t>
  </si>
  <si>
    <t>Стоимость</t>
  </si>
  <si>
    <t>Наименование проектной (изыскательской) организации</t>
  </si>
  <si>
    <t>Всего без НДС</t>
  </si>
  <si>
    <t>Итого по смете</t>
  </si>
  <si>
    <t>Сборник базовых цен на инженерные изыскания для строительства. Инженерно-геодезические изыскания./ Госстрой России. - М.ФГУП ПНИИИС Госстроя России, 2004г.</t>
  </si>
  <si>
    <t>Создание инженерно-топографического плана М 1:500</t>
  </si>
  <si>
    <t>Сборник базовых цен на инженерно-геологические и инженерно-экологические изыскания для строительства / Госстрой России. - М.ПНИИИС Госстроя России, 1999г.</t>
  </si>
  <si>
    <t>Плановая и высотная привязка скважин и точек опытных работ в р-не 1 категории сложности при рассоянии между выработками до 50м</t>
  </si>
  <si>
    <t>т.93 п.3</t>
  </si>
  <si>
    <t>Шнековое бурение скважин, до 10м, пор.3кат, до 160мм</t>
  </si>
  <si>
    <t>т.21 п.1</t>
  </si>
  <si>
    <t>Статическое зондированиегрунтов глубиной до 10м</t>
  </si>
  <si>
    <t>т.45 п.5</t>
  </si>
  <si>
    <t>Отбор монолитов связанных грунтов глубиной до 10м</t>
  </si>
  <si>
    <t>т.57 п.1</t>
  </si>
  <si>
    <t>т.5 п.1</t>
  </si>
  <si>
    <t>Расходы на орг. и ликв. работ</t>
  </si>
  <si>
    <t>т.6 п.5 прим.1 К=2,5</t>
  </si>
  <si>
    <t>Итого полевые работы</t>
  </si>
  <si>
    <t>Полный комплект определений физических свойств грунтов</t>
  </si>
  <si>
    <t>т.63 п.9</t>
  </si>
  <si>
    <t>Гранулометрический анализ связных грунтов</t>
  </si>
  <si>
    <t>т.64 п.11,12</t>
  </si>
  <si>
    <t>Гранулометрический анализ песков на ситах</t>
  </si>
  <si>
    <t>т.64 п.8</t>
  </si>
  <si>
    <t>Анализ водной вытяжки грунтов</t>
  </si>
  <si>
    <t>т.70 п.3,7,14</t>
  </si>
  <si>
    <t>Определение консистенции грунтов</t>
  </si>
  <si>
    <t>т.63 п.3</t>
  </si>
  <si>
    <t>Прокаливание грунта</t>
  </si>
  <si>
    <t>т.70 п.11</t>
  </si>
  <si>
    <t>Химический анализ воды</t>
  </si>
  <si>
    <t>т.72 п.2,64</t>
  </si>
  <si>
    <t>3х14,3</t>
  </si>
  <si>
    <t>Угол естественного откоса</t>
  </si>
  <si>
    <t>т.64 п.4</t>
  </si>
  <si>
    <t>8х3,4</t>
  </si>
  <si>
    <t>Итого лабораторные работы</t>
  </si>
  <si>
    <t>Камеральная обработка буровых работ 2кат</t>
  </si>
  <si>
    <t>т.82 п.1</t>
  </si>
  <si>
    <t>Камеральная обработка лабораторных работ</t>
  </si>
  <si>
    <t>т.86 п.1</t>
  </si>
  <si>
    <t>1154х0,2</t>
  </si>
  <si>
    <t>Камеральная обработка полевых работ</t>
  </si>
  <si>
    <t>т.83 п.1</t>
  </si>
  <si>
    <t>Составление технического отчета по изысканиям</t>
  </si>
  <si>
    <t>т.87 п.1</t>
  </si>
  <si>
    <t>Итого камеральные работы</t>
  </si>
  <si>
    <t>Расход по внешнему транспорту до 100 км</t>
  </si>
  <si>
    <t>т.23 п.2 прим к табл.К=1,5 общ указ п.15 на камер.К=1,75</t>
  </si>
  <si>
    <t>189х3х1,5</t>
  </si>
  <si>
    <t>8,6х3х1,75</t>
  </si>
  <si>
    <t>Справочник базовых цен на инженерные изыскания для строительства. Инженерно-гидрографические работы. Инженерно-гиброметеорологические изыскания на реках./ Госстрой Росссии.- М.: ГФУП ПНИИИС Госстроя России 2000</t>
  </si>
  <si>
    <t>Составление технического отчета</t>
  </si>
  <si>
    <t>т.79 п.1</t>
  </si>
  <si>
    <t>Расходы по организации и ликвидации работ</t>
  </si>
  <si>
    <t>30х22,9</t>
  </si>
  <si>
    <t>5х9,1</t>
  </si>
  <si>
    <t>4х21,7</t>
  </si>
  <si>
    <t>5х18,2</t>
  </si>
  <si>
    <t>3х8,6</t>
  </si>
  <si>
    <t>60х8,2</t>
  </si>
  <si>
    <t>6х29,7</t>
  </si>
  <si>
    <t>10х6,2</t>
  </si>
  <si>
    <t>10х128,3</t>
  </si>
  <si>
    <t>100х38,4</t>
  </si>
  <si>
    <t>10х20,8</t>
  </si>
  <si>
    <t>150х9,2</t>
  </si>
  <si>
    <t>Общ.ук. П.13</t>
  </si>
  <si>
    <t>3412х0,14</t>
  </si>
  <si>
    <t>3412х0,06х2,0</t>
  </si>
  <si>
    <t xml:space="preserve"> </t>
  </si>
  <si>
    <t xml:space="preserve">Всего </t>
  </si>
  <si>
    <t>Съемка и нивелирование поперечных профилей 3 поперечника</t>
  </si>
  <si>
    <t>т.9 п.6 прим. 5 к табл. К=1,1;          общ.указ п.15 е на камер.К=1,75</t>
  </si>
  <si>
    <t>418х20х1,75</t>
  </si>
  <si>
    <t>Письмо Министерства строительства и ЖКХ РФ от 04.08.2014 № 15285-ЕС/08</t>
  </si>
  <si>
    <t>46,34х3,76</t>
  </si>
  <si>
    <t>17,601х3,76</t>
  </si>
  <si>
    <t>Приведение к ценам уровня 3 квартала 2014 г.</t>
  </si>
  <si>
    <t>Итого в текущих ценах 3 кв.2014</t>
  </si>
  <si>
    <t>( руб.)</t>
  </si>
  <si>
    <t>(руб.)</t>
  </si>
  <si>
    <t>1723х24х1,1</t>
  </si>
  <si>
    <t>Разработка проектно-сметной документации "Строительство автодороги Авдотьино-Минеево, соединяющей ул.Минскую и ул.Революционную г.Иваново"</t>
  </si>
  <si>
    <t>Управление капитального строительства Администрации города Иванова</t>
  </si>
  <si>
    <t>К=3,76</t>
  </si>
  <si>
    <t>(174229,75+55178,56)х0,1</t>
  </si>
  <si>
    <t>Расчет стоимости</t>
  </si>
  <si>
    <t>СМЕТА № 1
на инженерно-геодезические изыскания</t>
  </si>
  <si>
    <t>СМЕТА № 2
на инженерно-геологические изыскания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</si>
</sst>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_р_.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5" fontId="1" fillId="0" borderId="0" xfId="0" applyNumberFormat="1" applyFont="1"/>
    <xf numFmtId="0" fontId="0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9" fontId="3" fillId="0" borderId="7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164" fontId="1" fillId="0" borderId="0" xfId="0" applyNumberFormat="1" applyFont="1"/>
    <xf numFmtId="4" fontId="3" fillId="0" borderId="7" xfId="0" applyNumberFormat="1" applyFont="1" applyBorder="1" applyAlignment="1">
      <alignment horizontal="right" vertical="top" wrapText="1"/>
    </xf>
    <xf numFmtId="4" fontId="3" fillId="0" borderId="13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6" fillId="0" borderId="7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A2" sqref="A2:F2"/>
    </sheetView>
  </sheetViews>
  <sheetFormatPr defaultRowHeight="15.75" x14ac:dyDescent="0.25"/>
  <cols>
    <col min="1" max="1" width="9.140625" style="1"/>
    <col min="2" max="2" width="36.5703125" style="1" customWidth="1"/>
    <col min="3" max="3" width="19.28515625" style="1" customWidth="1"/>
    <col min="4" max="4" width="20.5703125" style="1" customWidth="1"/>
    <col min="5" max="5" width="23.140625" style="1" customWidth="1"/>
    <col min="6" max="6" width="20.5703125" style="1" customWidth="1"/>
    <col min="7" max="7" width="9.140625" style="1"/>
    <col min="8" max="8" width="9.42578125" style="1" bestFit="1" customWidth="1"/>
    <col min="9" max="9" width="11.140625" style="1" bestFit="1" customWidth="1"/>
    <col min="10" max="16384" width="9.140625" style="1"/>
  </cols>
  <sheetData>
    <row r="1" spans="1:9" x14ac:dyDescent="0.25">
      <c r="A1" s="5"/>
      <c r="B1" s="5"/>
      <c r="C1" s="5"/>
      <c r="D1" s="5"/>
      <c r="E1" s="5"/>
      <c r="F1" s="6"/>
    </row>
    <row r="2" spans="1:9" ht="30.75" customHeight="1" thickBot="1" x14ac:dyDescent="0.3">
      <c r="A2" s="37" t="s">
        <v>95</v>
      </c>
      <c r="B2" s="38"/>
      <c r="C2" s="38"/>
      <c r="D2" s="38"/>
      <c r="E2" s="38"/>
      <c r="F2" s="38"/>
    </row>
    <row r="3" spans="1:9" ht="42.75" customHeight="1" thickBot="1" x14ac:dyDescent="0.3">
      <c r="A3" s="51" t="s">
        <v>90</v>
      </c>
      <c r="B3" s="52"/>
      <c r="C3" s="52"/>
      <c r="D3" s="52"/>
      <c r="E3" s="52"/>
      <c r="F3" s="53"/>
    </row>
    <row r="4" spans="1:9" ht="16.5" thickBot="1" x14ac:dyDescent="0.3">
      <c r="A4" s="45" t="s">
        <v>7</v>
      </c>
      <c r="B4" s="46"/>
      <c r="C4" s="47"/>
      <c r="D4" s="30"/>
      <c r="E4" s="36"/>
      <c r="F4" s="31"/>
    </row>
    <row r="5" spans="1:9" ht="30.75" customHeight="1" thickBot="1" x14ac:dyDescent="0.3">
      <c r="A5" s="48" t="s">
        <v>0</v>
      </c>
      <c r="B5" s="49"/>
      <c r="C5" s="50"/>
      <c r="D5" s="48" t="s">
        <v>91</v>
      </c>
      <c r="E5" s="49"/>
      <c r="F5" s="50"/>
    </row>
    <row r="6" spans="1:9" ht="20.25" customHeight="1" x14ac:dyDescent="0.25">
      <c r="A6" s="7" t="s">
        <v>1</v>
      </c>
      <c r="B6" s="39" t="s">
        <v>3</v>
      </c>
      <c r="C6" s="41" t="s">
        <v>4</v>
      </c>
      <c r="D6" s="42"/>
      <c r="E6" s="39" t="s">
        <v>5</v>
      </c>
      <c r="F6" s="27" t="s">
        <v>6</v>
      </c>
    </row>
    <row r="7" spans="1:9" ht="63.75" customHeight="1" thickBot="1" x14ac:dyDescent="0.3">
      <c r="A7" s="9" t="s">
        <v>2</v>
      </c>
      <c r="B7" s="40"/>
      <c r="C7" s="43"/>
      <c r="D7" s="44"/>
      <c r="E7" s="40"/>
      <c r="F7" s="28" t="s">
        <v>87</v>
      </c>
    </row>
    <row r="8" spans="1:9" ht="16.5" thickBot="1" x14ac:dyDescent="0.3">
      <c r="A8" s="10"/>
      <c r="B8" s="11">
        <v>2</v>
      </c>
      <c r="C8" s="30">
        <v>3</v>
      </c>
      <c r="D8" s="31"/>
      <c r="E8" s="11">
        <v>4</v>
      </c>
      <c r="F8" s="11">
        <v>5</v>
      </c>
    </row>
    <row r="9" spans="1:9" ht="36.75" customHeight="1" thickBot="1" x14ac:dyDescent="0.3">
      <c r="A9" s="30" t="s">
        <v>10</v>
      </c>
      <c r="B9" s="36"/>
      <c r="C9" s="36"/>
      <c r="D9" s="36"/>
      <c r="E9" s="36"/>
      <c r="F9" s="31"/>
    </row>
    <row r="10" spans="1:9" ht="38.25" customHeight="1" thickBot="1" x14ac:dyDescent="0.3">
      <c r="A10" s="10">
        <v>1</v>
      </c>
      <c r="B10" s="18" t="s">
        <v>11</v>
      </c>
      <c r="C10" s="30" t="s">
        <v>80</v>
      </c>
      <c r="D10" s="31"/>
      <c r="E10" s="11" t="s">
        <v>89</v>
      </c>
      <c r="F10" s="20">
        <f>SUM(1723*24*1.1)</f>
        <v>45487.200000000004</v>
      </c>
      <c r="H10" s="3">
        <f>SUM(F10+F12)</f>
        <v>46337.700000000004</v>
      </c>
    </row>
    <row r="11" spans="1:9" ht="16.5" thickBot="1" x14ac:dyDescent="0.3">
      <c r="A11" s="10"/>
      <c r="B11" s="18"/>
      <c r="C11" s="30"/>
      <c r="D11" s="31"/>
      <c r="E11" s="11" t="s">
        <v>81</v>
      </c>
      <c r="F11" s="20">
        <f>SUM(418*20*1.75)</f>
        <v>14630</v>
      </c>
      <c r="H11" s="3">
        <f>SUM(F11+F13)</f>
        <v>14675.15</v>
      </c>
    </row>
    <row r="12" spans="1:9" ht="48" thickBot="1" x14ac:dyDescent="0.3">
      <c r="A12" s="10">
        <v>2</v>
      </c>
      <c r="B12" s="18" t="s">
        <v>79</v>
      </c>
      <c r="C12" s="30" t="s">
        <v>55</v>
      </c>
      <c r="D12" s="31"/>
      <c r="E12" s="12" t="s">
        <v>56</v>
      </c>
      <c r="F12" s="20">
        <f>SUM(189*3*1.5)</f>
        <v>850.5</v>
      </c>
      <c r="H12" s="3">
        <f>SUM(F10+F12)</f>
        <v>46337.700000000004</v>
      </c>
      <c r="I12" s="3">
        <f>SUM(H10:H11)</f>
        <v>61012.850000000006</v>
      </c>
    </row>
    <row r="13" spans="1:9" ht="16.5" thickBot="1" x14ac:dyDescent="0.3">
      <c r="A13" s="10"/>
      <c r="B13" s="11"/>
      <c r="C13" s="13"/>
      <c r="D13" s="14"/>
      <c r="E13" s="15" t="s">
        <v>57</v>
      </c>
      <c r="F13" s="21">
        <f>8.6*3*1.75</f>
        <v>45.149999999999991</v>
      </c>
      <c r="H13" s="3">
        <f>SUM(F11+F13)</f>
        <v>14675.15</v>
      </c>
      <c r="I13" s="19"/>
    </row>
    <row r="14" spans="1:9" ht="18" customHeight="1" thickBot="1" x14ac:dyDescent="0.3">
      <c r="A14" s="10">
        <v>3</v>
      </c>
      <c r="B14" s="11" t="s">
        <v>86</v>
      </c>
      <c r="C14" s="32" t="s">
        <v>82</v>
      </c>
      <c r="D14" s="33"/>
      <c r="E14" s="12" t="s">
        <v>83</v>
      </c>
      <c r="F14" s="20">
        <f>(F10+F12)*3.76</f>
        <v>174229.75200000001</v>
      </c>
    </row>
    <row r="15" spans="1:9" ht="21" customHeight="1" thickBot="1" x14ac:dyDescent="0.3">
      <c r="A15" s="10"/>
      <c r="B15" s="11" t="s">
        <v>92</v>
      </c>
      <c r="C15" s="34"/>
      <c r="D15" s="35"/>
      <c r="E15" s="12" t="s">
        <v>84</v>
      </c>
      <c r="F15" s="20">
        <f>(F11+F13)*3.76</f>
        <v>55178.563999999998</v>
      </c>
      <c r="H15" s="3">
        <f>SUM(H12:H13)</f>
        <v>61012.850000000006</v>
      </c>
    </row>
    <row r="16" spans="1:9" ht="38.25" customHeight="1" thickBot="1" x14ac:dyDescent="0.3">
      <c r="A16" s="30" t="s">
        <v>58</v>
      </c>
      <c r="B16" s="36"/>
      <c r="C16" s="36"/>
      <c r="D16" s="36"/>
      <c r="E16" s="36"/>
      <c r="F16" s="31"/>
      <c r="H16" s="1" t="s">
        <v>77</v>
      </c>
    </row>
    <row r="17" spans="1:6" ht="22.5" customHeight="1" thickBot="1" x14ac:dyDescent="0.3">
      <c r="A17" s="10">
        <v>4</v>
      </c>
      <c r="B17" s="18" t="s">
        <v>59</v>
      </c>
      <c r="C17" s="30" t="s">
        <v>60</v>
      </c>
      <c r="D17" s="31"/>
      <c r="E17" s="29" t="s">
        <v>93</v>
      </c>
      <c r="F17" s="20">
        <f>(F14+F15)*0.1</f>
        <v>22940.831600000001</v>
      </c>
    </row>
    <row r="18" spans="1:6" ht="32.25" customHeight="1" thickBot="1" x14ac:dyDescent="0.3">
      <c r="A18" s="10">
        <v>5</v>
      </c>
      <c r="B18" s="18" t="s">
        <v>61</v>
      </c>
      <c r="C18" s="30" t="s">
        <v>74</v>
      </c>
      <c r="D18" s="31"/>
      <c r="E18" s="12">
        <v>0.06</v>
      </c>
      <c r="F18" s="20">
        <f>(F14+F17)*0.06</f>
        <v>11830.235016000001</v>
      </c>
    </row>
    <row r="19" spans="1:6" ht="24" customHeight="1" thickBot="1" x14ac:dyDescent="0.3">
      <c r="A19" s="10">
        <v>6</v>
      </c>
      <c r="B19" s="18" t="s">
        <v>9</v>
      </c>
      <c r="C19" s="15"/>
      <c r="D19" s="16"/>
      <c r="E19" s="17"/>
      <c r="F19" s="20">
        <f>F14+F15+F17+F18</f>
        <v>264179.38261600002</v>
      </c>
    </row>
    <row r="20" spans="1:6" ht="16.5" thickBot="1" x14ac:dyDescent="0.3">
      <c r="A20" s="10"/>
      <c r="B20" s="18" t="s">
        <v>8</v>
      </c>
      <c r="C20" s="15"/>
      <c r="D20" s="16"/>
      <c r="E20" s="12"/>
      <c r="F20" s="20">
        <f>F19</f>
        <v>264179.38261600002</v>
      </c>
    </row>
    <row r="21" spans="1:6" x14ac:dyDescent="0.25">
      <c r="A21" s="5"/>
      <c r="B21" s="5"/>
      <c r="C21" s="5"/>
      <c r="D21" s="5"/>
      <c r="E21" s="5"/>
      <c r="F21" s="5"/>
    </row>
  </sheetData>
  <mergeCells count="18">
    <mergeCell ref="A2:F2"/>
    <mergeCell ref="A9:F9"/>
    <mergeCell ref="C12:D12"/>
    <mergeCell ref="B6:B7"/>
    <mergeCell ref="C6:D7"/>
    <mergeCell ref="E6:E7"/>
    <mergeCell ref="C8:D8"/>
    <mergeCell ref="C10:D10"/>
    <mergeCell ref="A4:C4"/>
    <mergeCell ref="A5:C5"/>
    <mergeCell ref="D5:F5"/>
    <mergeCell ref="C11:D11"/>
    <mergeCell ref="A3:F3"/>
    <mergeCell ref="C18:D18"/>
    <mergeCell ref="C14:D15"/>
    <mergeCell ref="A16:F16"/>
    <mergeCell ref="C17:D17"/>
    <mergeCell ref="D4:F4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workbookViewId="0">
      <selection activeCell="A3" sqref="A3:F3"/>
    </sheetView>
  </sheetViews>
  <sheetFormatPr defaultRowHeight="15.75" x14ac:dyDescent="0.25"/>
  <cols>
    <col min="1" max="1" width="6.5703125" style="1" customWidth="1"/>
    <col min="2" max="2" width="38.7109375" style="1" customWidth="1"/>
    <col min="3" max="3" width="19.28515625" style="1" customWidth="1"/>
    <col min="4" max="4" width="21" style="1" customWidth="1"/>
    <col min="5" max="5" width="20.7109375" style="1" customWidth="1"/>
    <col min="6" max="6" width="16" style="1" customWidth="1"/>
    <col min="7" max="16384" width="9.140625" style="1"/>
  </cols>
  <sheetData>
    <row r="1" spans="1:6" x14ac:dyDescent="0.25">
      <c r="F1" s="2"/>
    </row>
    <row r="2" spans="1:6" ht="39.75" customHeight="1" thickBot="1" x14ac:dyDescent="0.3">
      <c r="A2" s="37" t="s">
        <v>96</v>
      </c>
      <c r="B2" s="38"/>
      <c r="C2" s="38"/>
      <c r="D2" s="38"/>
      <c r="E2" s="38"/>
      <c r="F2" s="38"/>
    </row>
    <row r="3" spans="1:6" ht="45.75" customHeight="1" thickBot="1" x14ac:dyDescent="0.3">
      <c r="A3" s="51" t="s">
        <v>90</v>
      </c>
      <c r="B3" s="52"/>
      <c r="C3" s="52"/>
      <c r="D3" s="52"/>
      <c r="E3" s="52"/>
      <c r="F3" s="53"/>
    </row>
    <row r="4" spans="1:6" ht="16.5" thickBot="1" x14ac:dyDescent="0.3">
      <c r="A4" s="54" t="s">
        <v>7</v>
      </c>
      <c r="B4" s="55"/>
      <c r="C4" s="56"/>
      <c r="D4" s="57"/>
      <c r="E4" s="58"/>
      <c r="F4" s="59"/>
    </row>
    <row r="5" spans="1:6" ht="33" customHeight="1" thickBot="1" x14ac:dyDescent="0.3">
      <c r="A5" s="60" t="s">
        <v>0</v>
      </c>
      <c r="B5" s="61"/>
      <c r="C5" s="62"/>
      <c r="D5" s="60" t="s">
        <v>91</v>
      </c>
      <c r="E5" s="61"/>
      <c r="F5" s="62"/>
    </row>
    <row r="6" spans="1:6" ht="20.25" customHeight="1" x14ac:dyDescent="0.25">
      <c r="A6" s="7" t="s">
        <v>1</v>
      </c>
      <c r="B6" s="39" t="s">
        <v>3</v>
      </c>
      <c r="C6" s="41" t="s">
        <v>4</v>
      </c>
      <c r="D6" s="42"/>
      <c r="E6" s="39" t="s">
        <v>94</v>
      </c>
      <c r="F6" s="8" t="s">
        <v>6</v>
      </c>
    </row>
    <row r="7" spans="1:6" ht="61.5" customHeight="1" thickBot="1" x14ac:dyDescent="0.3">
      <c r="A7" s="25" t="s">
        <v>2</v>
      </c>
      <c r="B7" s="40"/>
      <c r="C7" s="43"/>
      <c r="D7" s="44"/>
      <c r="E7" s="40"/>
      <c r="F7" s="26" t="s">
        <v>88</v>
      </c>
    </row>
    <row r="8" spans="1:6" ht="16.5" thickBot="1" x14ac:dyDescent="0.3">
      <c r="A8" s="10"/>
      <c r="B8" s="24">
        <v>2</v>
      </c>
      <c r="C8" s="30">
        <v>3</v>
      </c>
      <c r="D8" s="31"/>
      <c r="E8" s="24">
        <v>4</v>
      </c>
      <c r="F8" s="24">
        <v>5</v>
      </c>
    </row>
    <row r="9" spans="1:6" ht="39" customHeight="1" thickBot="1" x14ac:dyDescent="0.3">
      <c r="A9" s="30" t="s">
        <v>12</v>
      </c>
      <c r="B9" s="36"/>
      <c r="C9" s="36"/>
      <c r="D9" s="36"/>
      <c r="E9" s="36"/>
      <c r="F9" s="31"/>
    </row>
    <row r="10" spans="1:6" ht="66.75" customHeight="1" thickBot="1" x14ac:dyDescent="0.3">
      <c r="A10" s="10">
        <v>1</v>
      </c>
      <c r="B10" s="24" t="s">
        <v>13</v>
      </c>
      <c r="C10" s="30" t="s">
        <v>14</v>
      </c>
      <c r="D10" s="31"/>
      <c r="E10" s="24" t="s">
        <v>69</v>
      </c>
      <c r="F10" s="20">
        <f>10*6.2</f>
        <v>62</v>
      </c>
    </row>
    <row r="11" spans="1:6" ht="33.75" customHeight="1" thickBot="1" x14ac:dyDescent="0.3">
      <c r="A11" s="10">
        <v>2</v>
      </c>
      <c r="B11" s="24" t="s">
        <v>15</v>
      </c>
      <c r="C11" s="30" t="s">
        <v>16</v>
      </c>
      <c r="D11" s="31"/>
      <c r="E11" s="24" t="s">
        <v>73</v>
      </c>
      <c r="F11" s="20">
        <f>150*9.2</f>
        <v>1380</v>
      </c>
    </row>
    <row r="12" spans="1:6" ht="32.25" thickBot="1" x14ac:dyDescent="0.3">
      <c r="A12" s="10">
        <v>3</v>
      </c>
      <c r="B12" s="24" t="s">
        <v>17</v>
      </c>
      <c r="C12" s="30" t="s">
        <v>18</v>
      </c>
      <c r="D12" s="31"/>
      <c r="E12" s="12" t="s">
        <v>70</v>
      </c>
      <c r="F12" s="20">
        <f>10*128.3</f>
        <v>1283</v>
      </c>
    </row>
    <row r="13" spans="1:6" ht="32.25" customHeight="1" thickBot="1" x14ac:dyDescent="0.3">
      <c r="A13" s="10">
        <v>4</v>
      </c>
      <c r="B13" s="24" t="s">
        <v>19</v>
      </c>
      <c r="C13" s="30" t="s">
        <v>20</v>
      </c>
      <c r="D13" s="31"/>
      <c r="E13" s="12" t="s">
        <v>62</v>
      </c>
      <c r="F13" s="20">
        <f>30*22.9</f>
        <v>687</v>
      </c>
    </row>
    <row r="14" spans="1:6" ht="31.5" customHeight="1" thickBot="1" x14ac:dyDescent="0.3">
      <c r="A14" s="10">
        <v>5</v>
      </c>
      <c r="B14" s="24" t="s">
        <v>54</v>
      </c>
      <c r="C14" s="30" t="s">
        <v>21</v>
      </c>
      <c r="D14" s="31"/>
      <c r="E14" s="12" t="s">
        <v>75</v>
      </c>
      <c r="F14" s="20">
        <f>(F13+F12+F11+F10)*0.14</f>
        <v>477.68000000000006</v>
      </c>
    </row>
    <row r="15" spans="1:6" ht="27.75" customHeight="1" thickBot="1" x14ac:dyDescent="0.3">
      <c r="A15" s="10">
        <v>6</v>
      </c>
      <c r="B15" s="24" t="s">
        <v>22</v>
      </c>
      <c r="C15" s="30" t="s">
        <v>23</v>
      </c>
      <c r="D15" s="31"/>
      <c r="E15" s="12" t="s">
        <v>76</v>
      </c>
      <c r="F15" s="20">
        <f>(F10+F13+F12+F11)*0.06*2</f>
        <v>409.44</v>
      </c>
    </row>
    <row r="16" spans="1:6" ht="24.75" customHeight="1" thickBot="1" x14ac:dyDescent="0.3">
      <c r="A16" s="10">
        <v>7</v>
      </c>
      <c r="B16" s="24" t="s">
        <v>24</v>
      </c>
      <c r="C16" s="30"/>
      <c r="D16" s="31"/>
      <c r="E16" s="12"/>
      <c r="F16" s="20">
        <f>F15+F14+F13+F12+F11+F10</f>
        <v>4299.12</v>
      </c>
    </row>
    <row r="17" spans="1:8" ht="35.25" customHeight="1" thickBot="1" x14ac:dyDescent="0.3">
      <c r="A17" s="10">
        <v>8</v>
      </c>
      <c r="B17" s="24" t="s">
        <v>25</v>
      </c>
      <c r="C17" s="30" t="s">
        <v>26</v>
      </c>
      <c r="D17" s="31"/>
      <c r="E17" s="12" t="s">
        <v>71</v>
      </c>
      <c r="F17" s="20">
        <f>100*38.4</f>
        <v>3840</v>
      </c>
    </row>
    <row r="18" spans="1:8" ht="22.5" customHeight="1" thickBot="1" x14ac:dyDescent="0.3">
      <c r="A18" s="10">
        <v>9</v>
      </c>
      <c r="B18" s="24" t="s">
        <v>27</v>
      </c>
      <c r="C18" s="30" t="s">
        <v>28</v>
      </c>
      <c r="D18" s="31"/>
      <c r="E18" s="12" t="s">
        <v>72</v>
      </c>
      <c r="F18" s="20">
        <f>10*20.8</f>
        <v>208</v>
      </c>
    </row>
    <row r="19" spans="1:8" ht="22.5" customHeight="1" thickBot="1" x14ac:dyDescent="0.3">
      <c r="A19" s="10">
        <v>10</v>
      </c>
      <c r="B19" s="24" t="s">
        <v>29</v>
      </c>
      <c r="C19" s="30" t="s">
        <v>30</v>
      </c>
      <c r="D19" s="31"/>
      <c r="E19" s="12" t="s">
        <v>63</v>
      </c>
      <c r="F19" s="20">
        <f>5*9.1</f>
        <v>45.5</v>
      </c>
    </row>
    <row r="20" spans="1:8" ht="22.5" customHeight="1" thickBot="1" x14ac:dyDescent="0.3">
      <c r="A20" s="10">
        <v>11</v>
      </c>
      <c r="B20" s="24" t="s">
        <v>31</v>
      </c>
      <c r="C20" s="30" t="s">
        <v>32</v>
      </c>
      <c r="D20" s="31"/>
      <c r="E20" s="12" t="s">
        <v>64</v>
      </c>
      <c r="F20" s="20">
        <f>4*21.7</f>
        <v>86.8</v>
      </c>
    </row>
    <row r="21" spans="1:8" ht="22.5" customHeight="1" thickBot="1" x14ac:dyDescent="0.3">
      <c r="A21" s="10">
        <v>12</v>
      </c>
      <c r="B21" s="24" t="s">
        <v>33</v>
      </c>
      <c r="C21" s="30" t="s">
        <v>34</v>
      </c>
      <c r="D21" s="31"/>
      <c r="E21" s="12" t="s">
        <v>65</v>
      </c>
      <c r="F21" s="20">
        <f>5*18.2</f>
        <v>91</v>
      </c>
    </row>
    <row r="22" spans="1:8" ht="22.5" customHeight="1" thickBot="1" x14ac:dyDescent="0.3">
      <c r="A22" s="10">
        <v>13</v>
      </c>
      <c r="B22" s="24" t="s">
        <v>35</v>
      </c>
      <c r="C22" s="30" t="s">
        <v>36</v>
      </c>
      <c r="D22" s="31"/>
      <c r="E22" s="12" t="s">
        <v>66</v>
      </c>
      <c r="F22" s="20">
        <f>3*8.6</f>
        <v>25.799999999999997</v>
      </c>
    </row>
    <row r="23" spans="1:8" ht="22.5" customHeight="1" thickBot="1" x14ac:dyDescent="0.3">
      <c r="A23" s="10">
        <v>14</v>
      </c>
      <c r="B23" s="24" t="s">
        <v>37</v>
      </c>
      <c r="C23" s="30" t="s">
        <v>38</v>
      </c>
      <c r="D23" s="31"/>
      <c r="E23" s="12" t="s">
        <v>39</v>
      </c>
      <c r="F23" s="20">
        <f>3*14.3</f>
        <v>42.900000000000006</v>
      </c>
    </row>
    <row r="24" spans="1:8" ht="22.5" customHeight="1" thickBot="1" x14ac:dyDescent="0.3">
      <c r="A24" s="10">
        <v>15</v>
      </c>
      <c r="B24" s="24" t="s">
        <v>40</v>
      </c>
      <c r="C24" s="30" t="s">
        <v>41</v>
      </c>
      <c r="D24" s="31"/>
      <c r="E24" s="12" t="s">
        <v>42</v>
      </c>
      <c r="F24" s="20">
        <f>8*3.4</f>
        <v>27.2</v>
      </c>
    </row>
    <row r="25" spans="1:8" ht="16.5" thickBot="1" x14ac:dyDescent="0.3">
      <c r="A25" s="10">
        <v>16</v>
      </c>
      <c r="B25" s="24" t="s">
        <v>43</v>
      </c>
      <c r="C25" s="22"/>
      <c r="D25" s="23"/>
      <c r="E25" s="12"/>
      <c r="F25" s="20">
        <f>F24+F23+F22+F21+F20+F19+F18+F17</f>
        <v>4367.2</v>
      </c>
    </row>
    <row r="26" spans="1:8" ht="32.25" thickBot="1" x14ac:dyDescent="0.3">
      <c r="A26" s="10">
        <v>17</v>
      </c>
      <c r="B26" s="24" t="s">
        <v>44</v>
      </c>
      <c r="C26" s="30" t="s">
        <v>45</v>
      </c>
      <c r="D26" s="31"/>
      <c r="E26" s="12" t="s">
        <v>67</v>
      </c>
      <c r="F26" s="20">
        <f>60*8.2</f>
        <v>491.99999999999994</v>
      </c>
    </row>
    <row r="27" spans="1:8" ht="32.25" thickBot="1" x14ac:dyDescent="0.3">
      <c r="A27" s="10">
        <v>18</v>
      </c>
      <c r="B27" s="24" t="s">
        <v>46</v>
      </c>
      <c r="C27" s="30" t="s">
        <v>47</v>
      </c>
      <c r="D27" s="31"/>
      <c r="E27" s="12" t="s">
        <v>48</v>
      </c>
      <c r="F27" s="20">
        <f>F25*0.2</f>
        <v>873.44</v>
      </c>
    </row>
    <row r="28" spans="1:8" ht="23.25" customHeight="1" thickBot="1" x14ac:dyDescent="0.3">
      <c r="A28" s="10">
        <v>19</v>
      </c>
      <c r="B28" s="24" t="s">
        <v>49</v>
      </c>
      <c r="C28" s="30" t="s">
        <v>50</v>
      </c>
      <c r="D28" s="31"/>
      <c r="E28" s="12" t="s">
        <v>68</v>
      </c>
      <c r="F28" s="20">
        <f>5*29.7</f>
        <v>148.5</v>
      </c>
      <c r="H28" s="3"/>
    </row>
    <row r="29" spans="1:8" ht="32.25" thickBot="1" x14ac:dyDescent="0.3">
      <c r="A29" s="10">
        <v>20</v>
      </c>
      <c r="B29" s="24" t="s">
        <v>51</v>
      </c>
      <c r="C29" s="30" t="s">
        <v>52</v>
      </c>
      <c r="D29" s="31"/>
      <c r="E29" s="17">
        <v>0.18</v>
      </c>
      <c r="F29" s="20">
        <f>(F26+F27+F28)*0.18</f>
        <v>272.50920000000002</v>
      </c>
    </row>
    <row r="30" spans="1:8" ht="24" customHeight="1" thickBot="1" x14ac:dyDescent="0.3">
      <c r="A30" s="10">
        <v>21</v>
      </c>
      <c r="B30" s="24" t="s">
        <v>53</v>
      </c>
      <c r="C30" s="30"/>
      <c r="D30" s="31"/>
      <c r="E30" s="17"/>
      <c r="F30" s="20">
        <f>F29+F27+F26+F28</f>
        <v>1786.4492</v>
      </c>
    </row>
    <row r="31" spans="1:8" ht="24" customHeight="1" thickBot="1" x14ac:dyDescent="0.3">
      <c r="A31" s="10">
        <v>22</v>
      </c>
      <c r="B31" s="24" t="s">
        <v>9</v>
      </c>
      <c r="C31" s="22"/>
      <c r="D31" s="23"/>
      <c r="E31" s="17"/>
      <c r="F31" s="20">
        <f>F30+F25+F16</f>
        <v>10452.769199999999</v>
      </c>
    </row>
    <row r="32" spans="1:8" ht="34.5" customHeight="1" thickBot="1" x14ac:dyDescent="0.3">
      <c r="A32" s="10">
        <v>23</v>
      </c>
      <c r="B32" s="24" t="s">
        <v>85</v>
      </c>
      <c r="C32" s="30" t="s">
        <v>82</v>
      </c>
      <c r="D32" s="31"/>
      <c r="E32" s="17">
        <v>42.58</v>
      </c>
      <c r="F32" s="20">
        <f>F31*E32</f>
        <v>445078.91253599996</v>
      </c>
    </row>
    <row r="33" spans="1:6" ht="16.5" thickBot="1" x14ac:dyDescent="0.3">
      <c r="A33" s="10">
        <v>24</v>
      </c>
      <c r="B33" s="18" t="s">
        <v>78</v>
      </c>
      <c r="C33" s="22"/>
      <c r="D33" s="23"/>
      <c r="E33" s="12"/>
      <c r="F33" s="20">
        <f>F32</f>
        <v>445078.91253599996</v>
      </c>
    </row>
    <row r="34" spans="1:6" x14ac:dyDescent="0.25">
      <c r="A34" s="5"/>
      <c r="B34" s="5"/>
      <c r="C34" s="5"/>
      <c r="D34" s="5"/>
      <c r="E34" s="5"/>
      <c r="F34" s="5"/>
    </row>
  </sheetData>
  <mergeCells count="32">
    <mergeCell ref="C30:D30"/>
    <mergeCell ref="C32:D32"/>
    <mergeCell ref="C23:D23"/>
    <mergeCell ref="C24:D24"/>
    <mergeCell ref="C26:D26"/>
    <mergeCell ref="C27:D27"/>
    <mergeCell ref="C28:D28"/>
    <mergeCell ref="C29:D29"/>
    <mergeCell ref="C22:D22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10:D10"/>
    <mergeCell ref="A2:F2"/>
    <mergeCell ref="A4:C4"/>
    <mergeCell ref="D4:F4"/>
    <mergeCell ref="A5:C5"/>
    <mergeCell ref="D5:F5"/>
    <mergeCell ref="B6:B7"/>
    <mergeCell ref="C6:D7"/>
    <mergeCell ref="E6:E7"/>
    <mergeCell ref="C8:D8"/>
    <mergeCell ref="A9:F9"/>
    <mergeCell ref="A3:F3"/>
  </mergeCells>
  <pageMargins left="0.7" right="0.7" top="0.75" bottom="0.75" header="0.3" footer="0.3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H1:K1"/>
  <sheetViews>
    <sheetView topLeftCell="A4" workbookViewId="0">
      <selection activeCell="N19" sqref="N19"/>
    </sheetView>
  </sheetViews>
  <sheetFormatPr defaultRowHeight="15" x14ac:dyDescent="0.25"/>
  <cols>
    <col min="1" max="1" width="3.28515625" style="4" customWidth="1"/>
    <col min="2" max="2" width="4.28515625" style="4" customWidth="1"/>
    <col min="3" max="3" width="29.140625" style="4" customWidth="1"/>
    <col min="4" max="4" width="35.42578125" style="4" customWidth="1"/>
    <col min="5" max="5" width="20.5703125" style="4" customWidth="1"/>
    <col min="6" max="6" width="20.7109375" style="4" customWidth="1"/>
    <col min="7" max="7" width="0.28515625" style="4" customWidth="1"/>
    <col min="8" max="8" width="9.140625" style="4" hidden="1" customWidth="1"/>
    <col min="9" max="9" width="9.140625" style="4"/>
    <col min="10" max="10" width="6.28515625" style="4" customWidth="1"/>
    <col min="11" max="11" width="4.42578125" style="4" hidden="1" customWidth="1"/>
    <col min="12" max="16384" width="9.140625" style="4"/>
  </cols>
  <sheetData/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2014-08-15T10:23:25Z</dcterms:modified>
</cp:coreProperties>
</file>