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80" yWindow="45" windowWidth="19440" windowHeight="12780"/>
  </bookViews>
  <sheets>
    <sheet name="  (4)" sheetId="1" r:id="rId1"/>
  </sheets>
  <definedNames>
    <definedName name="_xlnm.Print_Area" localSheetId="0">'  (4)'!$A$1:$P$27</definedName>
  </definedNames>
  <calcPr calcId="145621" fullPrecision="0"/>
</workbook>
</file>

<file path=xl/calcChain.xml><?xml version="1.0" encoding="utf-8"?>
<calcChain xmlns="http://schemas.openxmlformats.org/spreadsheetml/2006/main">
  <c r="H15" i="1" l="1"/>
  <c r="H14" i="1"/>
  <c r="H27" i="1" l="1"/>
  <c r="H23" i="1"/>
  <c r="H20" i="1"/>
  <c r="H25" i="1"/>
  <c r="H24" i="1"/>
  <c r="H22" i="1"/>
  <c r="H21" i="1"/>
  <c r="H19" i="1"/>
  <c r="H18" i="1"/>
  <c r="H16" i="1"/>
  <c r="H12" i="1"/>
  <c r="H11" i="1"/>
  <c r="H13" i="1" l="1"/>
  <c r="L11" i="1" l="1"/>
</calcChain>
</file>

<file path=xl/sharedStrings.xml><?xml version="1.0" encoding="utf-8"?>
<sst xmlns="http://schemas.openxmlformats.org/spreadsheetml/2006/main" count="35" uniqueCount="33">
  <si>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</si>
  <si>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</si>
  <si>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</si>
  <si>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</t>
  </si>
  <si>
    <t>ИТОГО:</t>
  </si>
  <si>
    <t xml:space="preserve"> </t>
  </si>
  <si>
    <t xml:space="preserve">Освещение </t>
  </si>
  <si>
    <t>Оборудование ввода и прокладка питающих кабелей</t>
  </si>
  <si>
    <t>ПОС</t>
  </si>
  <si>
    <t>Сметная документация</t>
  </si>
  <si>
    <t>П-48%</t>
  </si>
  <si>
    <t>Р-50%</t>
  </si>
  <si>
    <t>П-28%</t>
  </si>
  <si>
    <t>Р-28%</t>
  </si>
  <si>
    <t>П-8%</t>
  </si>
  <si>
    <t>Р-11%</t>
  </si>
  <si>
    <t>Относительная стоимость разделов разработки проектной документации (в процентах от цены)</t>
  </si>
  <si>
    <t>ПД - 40% (% соотношение учтено ниже)</t>
  </si>
  <si>
    <t>РД - 60% (% соотношение учтено ниже )</t>
  </si>
  <si>
    <r>
      <rPr>
        <b/>
        <sz val="11"/>
        <color theme="1"/>
        <rFont val="Times New Roman"/>
        <family val="1"/>
        <charset val="204"/>
      </rPr>
      <t>Заказчик:</t>
    </r>
    <r>
      <rPr>
        <sz val="11"/>
        <color theme="1"/>
        <rFont val="Times New Roman"/>
        <family val="1"/>
        <charset val="204"/>
      </rPr>
      <t xml:space="preserve">     Управление капитального строительства Администрации города Иванова                                                                                                        </t>
    </r>
  </si>
  <si>
    <t xml:space="preserve">Проектирование линии наружного освещения протяженностью  2000 м
</t>
  </si>
  <si>
    <t xml:space="preserve">Справочник базовых цен на проектные работы для строительства. Газооборудование и газоснабжение промышленных предприятий, зданий и сооружений. Наружное освещение.
Глава 8, табл.17
прим.табл.17 п.3,К=1,25 - применение СИП                                    
</t>
  </si>
  <si>
    <t>на разработку проектно-сметной документации на строительство линии наружного освещения</t>
  </si>
  <si>
    <t>Смета №5</t>
  </si>
  <si>
    <t>Стоимость, руб.</t>
  </si>
  <si>
    <t xml:space="preserve">К=3,7-индекс изменения сметной стоимости по состоянию на 3 кв.2014г.
к 01.01.2001 на пр.раб. (Письмо Министерства строительства и ЖКХ РФ от 04.08.2014 № 15285-ЕС/08)
</t>
  </si>
  <si>
    <t>66614 * 0,4 * 0,84*1,25                         66614 * 0,6 * 0,89*1,25</t>
  </si>
  <si>
    <t xml:space="preserve">
27977,88 * 3,7
</t>
  </si>
  <si>
    <t>44 464,85 * 3,7</t>
  </si>
  <si>
    <t>(66614*0,4*1,25*3,7)</t>
  </si>
  <si>
    <t>(66614*0,6*1,25*3,7)</t>
  </si>
  <si>
    <t>по объекту:“Строительство автодороги Авдотьино-Минеево, соединяющей ул.Минскую и ул.Революционную в г.Иваново"</t>
  </si>
  <si>
    <r>
      <rPr>
        <b/>
        <sz val="11"/>
        <color theme="1"/>
        <rFont val="Times New Roman"/>
        <family val="1"/>
        <charset val="204"/>
      </rPr>
      <t>Подрядчик</t>
    </r>
    <r>
      <rPr>
        <sz val="11"/>
        <color theme="1"/>
        <rFont val="Times New Roman"/>
        <family val="1"/>
        <charset val="204"/>
      </rPr>
      <t xml:space="preserve">: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</si>
</sst>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9" applyNumberFormat="0" applyAlignment="0" applyProtection="0"/>
    <xf numFmtId="0" fontId="8" fillId="20" borderId="10" applyNumberFormat="0" applyAlignment="0" applyProtection="0"/>
    <xf numFmtId="0" fontId="9" fillId="20" borderId="9" applyNumberFormat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21" borderId="15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23" borderId="16" applyNumberFormat="0" applyAlignment="0" applyProtection="0"/>
    <xf numFmtId="0" fontId="19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23" fillId="0" borderId="0" xfId="0" applyFont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25" fillId="0" borderId="1" xfId="2" applyNumberFormat="1" applyFont="1" applyBorder="1" applyAlignment="1">
      <alignment horizontal="center" vertical="top" wrapText="1"/>
    </xf>
    <xf numFmtId="0" fontId="25" fillId="0" borderId="2" xfId="2" applyNumberFormat="1" applyFont="1" applyBorder="1" applyAlignment="1">
      <alignment horizontal="center" vertical="top" wrapText="1"/>
    </xf>
    <xf numFmtId="0" fontId="25" fillId="0" borderId="8" xfId="2" applyNumberFormat="1" applyFont="1" applyBorder="1" applyAlignment="1">
      <alignment horizontal="left" vertical="top" wrapText="1"/>
    </xf>
    <xf numFmtId="0" fontId="26" fillId="0" borderId="8" xfId="2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8" fillId="0" borderId="8" xfId="2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/>
    </xf>
    <xf numFmtId="0" fontId="28" fillId="0" borderId="3" xfId="2" applyNumberFormat="1" applyFont="1" applyBorder="1" applyAlignment="1">
      <alignment horizontal="left" vertical="top" wrapText="1"/>
    </xf>
    <xf numFmtId="0" fontId="28" fillId="0" borderId="3" xfId="2" applyNumberFormat="1" applyFont="1" applyBorder="1" applyAlignment="1">
      <alignment horizontal="left" vertical="center" wrapText="1"/>
    </xf>
    <xf numFmtId="43" fontId="2" fillId="0" borderId="0" xfId="0" applyNumberFormat="1" applyFont="1"/>
    <xf numFmtId="4" fontId="2" fillId="0" borderId="0" xfId="0" applyNumberFormat="1" applyFont="1" applyAlignment="1">
      <alignment vertical="center" wrapText="1"/>
    </xf>
    <xf numFmtId="43" fontId="2" fillId="0" borderId="0" xfId="0" applyNumberFormat="1" applyFont="1" applyAlignment="1"/>
    <xf numFmtId="0" fontId="25" fillId="0" borderId="21" xfId="2" applyNumberFormat="1" applyFont="1" applyBorder="1" applyAlignment="1">
      <alignment horizontal="center" wrapText="1"/>
    </xf>
    <xf numFmtId="0" fontId="28" fillId="0" borderId="19" xfId="2" applyNumberFormat="1" applyFont="1" applyBorder="1" applyAlignment="1">
      <alignment horizontal="left" vertical="center" wrapText="1"/>
    </xf>
    <xf numFmtId="0" fontId="28" fillId="24" borderId="3" xfId="2" applyNumberFormat="1" applyFont="1" applyFill="1" applyBorder="1" applyAlignment="1">
      <alignment horizontal="center" vertical="center" wrapText="1"/>
    </xf>
    <xf numFmtId="0" fontId="25" fillId="24" borderId="3" xfId="2" applyNumberFormat="1" applyFont="1" applyFill="1" applyBorder="1" applyAlignment="1">
      <alignment horizontal="left" vertical="top" wrapText="1"/>
    </xf>
    <xf numFmtId="0" fontId="26" fillId="24" borderId="8" xfId="2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8" fillId="0" borderId="20" xfId="2" applyNumberFormat="1" applyFont="1" applyBorder="1" applyAlignment="1">
      <alignment horizontal="left" vertical="top" wrapText="1"/>
    </xf>
    <xf numFmtId="0" fontId="28" fillId="0" borderId="8" xfId="2" applyNumberFormat="1" applyFont="1" applyBorder="1" applyAlignment="1">
      <alignment horizontal="left" vertical="top" wrapText="1"/>
    </xf>
    <xf numFmtId="0" fontId="31" fillId="0" borderId="22" xfId="2" applyNumberFormat="1" applyFont="1" applyBorder="1" applyAlignment="1">
      <alignment horizontal="center" vertical="top" wrapText="1"/>
    </xf>
    <xf numFmtId="0" fontId="31" fillId="0" borderId="18" xfId="2" applyNumberFormat="1" applyFont="1" applyBorder="1" applyAlignment="1">
      <alignment horizontal="center" vertical="top" wrapText="1"/>
    </xf>
    <xf numFmtId="0" fontId="31" fillId="0" borderId="23" xfId="2" applyNumberFormat="1" applyFont="1" applyBorder="1" applyAlignment="1">
      <alignment horizontal="center" vertical="top" wrapText="1"/>
    </xf>
    <xf numFmtId="0" fontId="31" fillId="0" borderId="24" xfId="2" applyNumberFormat="1" applyFont="1" applyBorder="1" applyAlignment="1">
      <alignment horizontal="center" vertical="top" wrapText="1"/>
    </xf>
    <xf numFmtId="0" fontId="31" fillId="0" borderId="25" xfId="2" applyNumberFormat="1" applyFont="1" applyBorder="1" applyAlignment="1">
      <alignment horizontal="center" vertical="top" wrapText="1"/>
    </xf>
    <xf numFmtId="0" fontId="31" fillId="0" borderId="19" xfId="2" applyNumberFormat="1" applyFont="1" applyBorder="1" applyAlignment="1">
      <alignment horizontal="center" vertical="top" wrapText="1"/>
    </xf>
    <xf numFmtId="43" fontId="23" fillId="0" borderId="22" xfId="1" applyFont="1" applyBorder="1" applyAlignment="1">
      <alignment horizontal="center" vertical="top"/>
    </xf>
    <xf numFmtId="43" fontId="23" fillId="0" borderId="18" xfId="1" applyFont="1" applyBorder="1" applyAlignment="1">
      <alignment horizontal="center" vertical="top"/>
    </xf>
    <xf numFmtId="43" fontId="23" fillId="0" borderId="23" xfId="1" applyFont="1" applyBorder="1" applyAlignment="1">
      <alignment horizontal="center" vertical="top"/>
    </xf>
    <xf numFmtId="43" fontId="23" fillId="0" borderId="24" xfId="1" applyFont="1" applyBorder="1" applyAlignment="1">
      <alignment horizontal="center" vertical="top"/>
    </xf>
    <xf numFmtId="43" fontId="23" fillId="0" borderId="25" xfId="1" applyFont="1" applyBorder="1" applyAlignment="1">
      <alignment horizontal="center" vertical="top"/>
    </xf>
    <xf numFmtId="43" fontId="23" fillId="0" borderId="19" xfId="1" applyFont="1" applyBorder="1" applyAlignment="1">
      <alignment horizontal="center" vertical="top"/>
    </xf>
    <xf numFmtId="0" fontId="25" fillId="0" borderId="20" xfId="2" applyNumberFormat="1" applyFont="1" applyBorder="1" applyAlignment="1">
      <alignment horizontal="left" vertical="top" wrapText="1"/>
    </xf>
    <xf numFmtId="0" fontId="25" fillId="0" borderId="8" xfId="2" applyNumberFormat="1" applyFont="1" applyBorder="1" applyAlignment="1">
      <alignment horizontal="left" vertical="top" wrapText="1"/>
    </xf>
    <xf numFmtId="0" fontId="25" fillId="0" borderId="20" xfId="2" applyNumberFormat="1" applyFont="1" applyBorder="1" applyAlignment="1">
      <alignment horizontal="center" vertical="top" wrapText="1"/>
    </xf>
    <xf numFmtId="0" fontId="25" fillId="0" borderId="8" xfId="2" applyNumberFormat="1" applyFont="1" applyBorder="1" applyAlignment="1">
      <alignment horizontal="center" vertical="top" wrapText="1"/>
    </xf>
    <xf numFmtId="0" fontId="30" fillId="24" borderId="5" xfId="2" applyNumberFormat="1" applyFont="1" applyFill="1" applyBorder="1" applyAlignment="1">
      <alignment horizontal="center" vertical="center" wrapText="1"/>
    </xf>
    <xf numFmtId="0" fontId="30" fillId="24" borderId="6" xfId="2" applyNumberFormat="1" applyFont="1" applyFill="1" applyBorder="1" applyAlignment="1">
      <alignment horizontal="center" vertical="center" wrapText="1"/>
    </xf>
    <xf numFmtId="0" fontId="30" fillId="24" borderId="7" xfId="2" applyNumberFormat="1" applyFont="1" applyFill="1" applyBorder="1" applyAlignment="1">
      <alignment horizontal="center" vertical="center" wrapText="1"/>
    </xf>
    <xf numFmtId="0" fontId="28" fillId="0" borderId="20" xfId="2" applyNumberFormat="1" applyFont="1" applyBorder="1" applyAlignment="1">
      <alignment horizontal="left" vertical="center" wrapText="1"/>
    </xf>
    <xf numFmtId="0" fontId="28" fillId="0" borderId="8" xfId="2" applyNumberFormat="1" applyFont="1" applyBorder="1" applyAlignment="1">
      <alignment horizontal="left" vertical="center" wrapText="1"/>
    </xf>
    <xf numFmtId="0" fontId="28" fillId="0" borderId="20" xfId="2" applyNumberFormat="1" applyFont="1" applyBorder="1" applyAlignment="1">
      <alignment horizontal="center" vertical="center" wrapText="1"/>
    </xf>
    <xf numFmtId="0" fontId="28" fillId="0" borderId="8" xfId="2" applyNumberFormat="1" applyFont="1" applyBorder="1" applyAlignment="1">
      <alignment horizontal="center" vertical="center" wrapText="1"/>
    </xf>
    <xf numFmtId="0" fontId="25" fillId="0" borderId="5" xfId="2" applyNumberFormat="1" applyFont="1" applyBorder="1" applyAlignment="1">
      <alignment horizontal="center" vertical="center" wrapText="1"/>
    </xf>
    <xf numFmtId="0" fontId="25" fillId="0" borderId="6" xfId="2" applyNumberFormat="1" applyFont="1" applyBorder="1" applyAlignment="1">
      <alignment horizontal="center" vertical="center" wrapText="1"/>
    </xf>
    <xf numFmtId="0" fontId="25" fillId="0" borderId="7" xfId="2" applyNumberFormat="1" applyFont="1" applyBorder="1" applyAlignment="1">
      <alignment horizontal="center" vertical="center" wrapText="1"/>
    </xf>
    <xf numFmtId="4" fontId="23" fillId="0" borderId="5" xfId="0" applyNumberFormat="1" applyFont="1" applyBorder="1" applyAlignment="1">
      <alignment horizontal="center" vertical="center"/>
    </xf>
    <xf numFmtId="4" fontId="23" fillId="0" borderId="6" xfId="0" applyNumberFormat="1" applyFont="1" applyBorder="1" applyAlignment="1">
      <alignment horizontal="center" vertical="center"/>
    </xf>
    <xf numFmtId="4" fontId="23" fillId="0" borderId="7" xfId="0" applyNumberFormat="1" applyFont="1" applyBorder="1" applyAlignment="1">
      <alignment horizontal="center" vertical="center"/>
    </xf>
    <xf numFmtId="0" fontId="28" fillId="0" borderId="3" xfId="2" applyNumberFormat="1" applyFont="1" applyBorder="1" applyAlignment="1">
      <alignment horizontal="center" vertical="center" wrapText="1"/>
    </xf>
    <xf numFmtId="0" fontId="25" fillId="0" borderId="22" xfId="2" applyNumberFormat="1" applyFont="1" applyBorder="1" applyAlignment="1">
      <alignment horizontal="center" vertical="center" wrapText="1"/>
    </xf>
    <xf numFmtId="0" fontId="25" fillId="0" borderId="18" xfId="2" applyNumberFormat="1" applyFont="1" applyBorder="1" applyAlignment="1">
      <alignment horizontal="center" vertical="center" wrapText="1"/>
    </xf>
    <xf numFmtId="0" fontId="25" fillId="0" borderId="23" xfId="2" applyNumberFormat="1" applyFont="1" applyBorder="1" applyAlignment="1">
      <alignment horizontal="center" vertical="center" wrapText="1"/>
    </xf>
    <xf numFmtId="0" fontId="25" fillId="0" borderId="24" xfId="2" applyNumberFormat="1" applyFont="1" applyBorder="1" applyAlignment="1">
      <alignment horizontal="center" vertical="center" wrapText="1"/>
    </xf>
    <xf numFmtId="0" fontId="25" fillId="0" borderId="25" xfId="2" applyNumberFormat="1" applyFont="1" applyBorder="1" applyAlignment="1">
      <alignment horizontal="center" vertical="center" wrapText="1"/>
    </xf>
    <xf numFmtId="0" fontId="25" fillId="0" borderId="19" xfId="2" applyNumberFormat="1" applyFont="1" applyBorder="1" applyAlignment="1">
      <alignment horizontal="center" vertical="center" wrapText="1"/>
    </xf>
    <xf numFmtId="0" fontId="22" fillId="0" borderId="5" xfId="0" applyFont="1" applyBorder="1" applyAlignment="1">
      <alignment horizontal="left" vertical="center"/>
    </xf>
    <xf numFmtId="0" fontId="22" fillId="0" borderId="7" xfId="0" applyFont="1" applyBorder="1" applyAlignment="1">
      <alignment horizontal="left" vertical="center"/>
    </xf>
    <xf numFmtId="0" fontId="2" fillId="0" borderId="18" xfId="0" applyFont="1" applyBorder="1" applyAlignment="1">
      <alignment horizontal="center"/>
    </xf>
    <xf numFmtId="4" fontId="22" fillId="0" borderId="5" xfId="0" applyNumberFormat="1" applyFont="1" applyBorder="1" applyAlignment="1">
      <alignment horizontal="right" vertical="center" wrapText="1"/>
    </xf>
    <xf numFmtId="4" fontId="22" fillId="0" borderId="6" xfId="0" applyNumberFormat="1" applyFont="1" applyBorder="1" applyAlignment="1">
      <alignment horizontal="right" vertical="center" wrapText="1"/>
    </xf>
    <xf numFmtId="4" fontId="22" fillId="0" borderId="7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8" fillId="0" borderId="26" xfId="2" applyNumberFormat="1" applyFont="1" applyBorder="1" applyAlignment="1">
      <alignment horizontal="center" vertical="center" wrapText="1"/>
    </xf>
    <xf numFmtId="43" fontId="23" fillId="0" borderId="5" xfId="1" applyFont="1" applyBorder="1" applyAlignment="1">
      <alignment horizontal="center" vertical="center"/>
    </xf>
    <xf numFmtId="43" fontId="23" fillId="0" borderId="6" xfId="1" applyFont="1" applyBorder="1" applyAlignment="1">
      <alignment horizontal="center" vertical="center"/>
    </xf>
    <xf numFmtId="43" fontId="23" fillId="0" borderId="7" xfId="1" applyFont="1" applyBorder="1" applyAlignment="1">
      <alignment horizontal="center" vertical="center"/>
    </xf>
    <xf numFmtId="0" fontId="31" fillId="0" borderId="5" xfId="2" applyNumberFormat="1" applyFont="1" applyBorder="1" applyAlignment="1">
      <alignment horizontal="center" vertical="top" wrapText="1"/>
    </xf>
    <xf numFmtId="0" fontId="31" fillId="0" borderId="6" xfId="2" applyNumberFormat="1" applyFont="1" applyBorder="1" applyAlignment="1">
      <alignment horizontal="center" vertical="top" wrapText="1"/>
    </xf>
    <xf numFmtId="0" fontId="31" fillId="0" borderId="7" xfId="2" applyNumberFormat="1" applyFont="1" applyBorder="1" applyAlignment="1">
      <alignment horizontal="center" vertical="top" wrapText="1"/>
    </xf>
    <xf numFmtId="0" fontId="28" fillId="0" borderId="20" xfId="2" applyNumberFormat="1" applyFont="1" applyBorder="1" applyAlignment="1">
      <alignment horizontal="center" vertical="top" wrapText="1"/>
    </xf>
    <xf numFmtId="0" fontId="28" fillId="0" borderId="8" xfId="2" applyNumberFormat="1" applyFont="1" applyBorder="1" applyAlignment="1">
      <alignment horizontal="center" vertical="top" wrapText="1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top" wrapText="1"/>
    </xf>
    <xf numFmtId="0" fontId="25" fillId="0" borderId="3" xfId="2" applyNumberFormat="1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5" fillId="0" borderId="4" xfId="2" applyNumberFormat="1" applyFont="1" applyBorder="1" applyAlignment="1">
      <alignment horizontal="center" wrapText="1"/>
    </xf>
    <xf numFmtId="0" fontId="25" fillId="0" borderId="0" xfId="2" applyNumberFormat="1" applyFont="1" applyBorder="1" applyAlignment="1">
      <alignment horizontal="center" wrapText="1"/>
    </xf>
    <xf numFmtId="0" fontId="23" fillId="0" borderId="5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5" fillId="0" borderId="5" xfId="2" applyNumberFormat="1" applyFont="1" applyBorder="1" applyAlignment="1">
      <alignment horizontal="center" vertical="top" wrapText="1"/>
    </xf>
    <xf numFmtId="0" fontId="25" fillId="0" borderId="6" xfId="2" applyNumberFormat="1" applyFont="1" applyBorder="1" applyAlignment="1">
      <alignment horizontal="center" vertical="top" wrapText="1"/>
    </xf>
    <xf numFmtId="0" fontId="25" fillId="0" borderId="7" xfId="2" applyNumberFormat="1" applyFont="1" applyBorder="1" applyAlignment="1">
      <alignment horizontal="center" vertical="top" wrapText="1"/>
    </xf>
    <xf numFmtId="43" fontId="27" fillId="0" borderId="5" xfId="1" applyFont="1" applyBorder="1" applyAlignment="1">
      <alignment horizontal="center" vertical="center"/>
    </xf>
    <xf numFmtId="43" fontId="27" fillId="0" borderId="6" xfId="1" applyFont="1" applyBorder="1" applyAlignment="1">
      <alignment horizontal="center" vertical="center"/>
    </xf>
    <xf numFmtId="43" fontId="27" fillId="0" borderId="7" xfId="1" applyFont="1" applyBorder="1" applyAlignment="1">
      <alignment horizontal="center" vertical="center"/>
    </xf>
    <xf numFmtId="0" fontId="25" fillId="24" borderId="5" xfId="2" applyNumberFormat="1" applyFont="1" applyFill="1" applyBorder="1" applyAlignment="1">
      <alignment horizontal="center" vertical="top" wrapText="1"/>
    </xf>
    <xf numFmtId="0" fontId="25" fillId="24" borderId="6" xfId="2" applyNumberFormat="1" applyFont="1" applyFill="1" applyBorder="1" applyAlignment="1">
      <alignment horizontal="center" vertical="top" wrapText="1"/>
    </xf>
    <xf numFmtId="0" fontId="25" fillId="24" borderId="7" xfId="2" applyNumberFormat="1" applyFont="1" applyFill="1" applyBorder="1" applyAlignment="1">
      <alignment horizontal="center" vertical="top" wrapText="1"/>
    </xf>
    <xf numFmtId="43" fontId="27" fillId="24" borderId="5" xfId="1" applyFont="1" applyFill="1" applyBorder="1" applyAlignment="1">
      <alignment horizontal="center" vertical="center"/>
    </xf>
    <xf numFmtId="43" fontId="27" fillId="24" borderId="6" xfId="1" applyFont="1" applyFill="1" applyBorder="1" applyAlignment="1">
      <alignment horizontal="center" vertical="center"/>
    </xf>
    <xf numFmtId="43" fontId="27" fillId="24" borderId="7" xfId="1" applyFont="1" applyFill="1" applyBorder="1" applyAlignment="1">
      <alignment horizontal="center" vertical="center"/>
    </xf>
  </cellXfs>
  <cellStyles count="4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1" builtinId="3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28"/>
  <sheetViews>
    <sheetView tabSelected="1" view="pageBreakPreview" zoomScaleSheetLayoutView="100" workbookViewId="0">
      <selection activeCell="B11" sqref="B11:B12"/>
    </sheetView>
  </sheetViews>
  <sheetFormatPr defaultRowHeight="15.75" x14ac:dyDescent="0.25"/>
  <cols>
    <col min="1" max="1" width="5.7109375" style="1" customWidth="1"/>
    <col min="2" max="2" width="25.140625" style="1" customWidth="1"/>
    <col min="3" max="3" width="44" style="1" customWidth="1"/>
    <col min="4" max="4" width="18.5703125" style="1" customWidth="1"/>
    <col min="5" max="5" width="3.5703125" style="1" customWidth="1"/>
    <col min="6" max="6" width="7.7109375" style="1" customWidth="1"/>
    <col min="7" max="7" width="3.7109375" style="1" customWidth="1"/>
    <col min="8" max="8" width="7.42578125" style="1" customWidth="1"/>
    <col min="9" max="9" width="7.5703125" style="1" customWidth="1"/>
    <col min="10" max="10" width="8.5703125" style="1" customWidth="1"/>
    <col min="11" max="11" width="9.140625" style="1"/>
    <col min="12" max="12" width="10.7109375" style="1" bestFit="1" customWidth="1"/>
    <col min="13" max="16384" width="9.140625" style="1"/>
  </cols>
  <sheetData>
    <row r="1" spans="1:14" ht="13.5" customHeight="1" x14ac:dyDescent="0.25">
      <c r="A1" s="4"/>
      <c r="B1" s="4"/>
      <c r="C1" s="4"/>
      <c r="D1" s="5"/>
      <c r="E1" s="4"/>
      <c r="F1" s="4"/>
      <c r="G1" s="4"/>
      <c r="H1" s="4"/>
      <c r="I1" s="4"/>
      <c r="J1" s="4"/>
    </row>
    <row r="2" spans="1:14" ht="15" customHeight="1" x14ac:dyDescent="0.25">
      <c r="A2" s="84" t="s">
        <v>23</v>
      </c>
      <c r="B2" s="84"/>
      <c r="C2" s="84"/>
      <c r="D2" s="84"/>
      <c r="E2" s="84"/>
      <c r="F2" s="84"/>
      <c r="G2" s="84"/>
      <c r="H2" s="84"/>
      <c r="I2" s="84"/>
      <c r="J2" s="84"/>
      <c r="K2" s="3"/>
      <c r="L2" s="3"/>
      <c r="M2" s="3"/>
      <c r="N2" s="3"/>
    </row>
    <row r="3" spans="1:14" x14ac:dyDescent="0.25">
      <c r="A3" s="84" t="s">
        <v>22</v>
      </c>
      <c r="B3" s="84"/>
      <c r="C3" s="84"/>
      <c r="D3" s="84"/>
      <c r="E3" s="84"/>
      <c r="F3" s="84"/>
      <c r="G3" s="84"/>
      <c r="H3" s="84"/>
      <c r="I3" s="84"/>
      <c r="J3" s="84"/>
    </row>
    <row r="4" spans="1:14" ht="25.5" customHeight="1" x14ac:dyDescent="0.25">
      <c r="A4" s="85" t="s">
        <v>31</v>
      </c>
      <c r="B4" s="84"/>
      <c r="C4" s="84"/>
      <c r="D4" s="84"/>
      <c r="E4" s="84"/>
      <c r="F4" s="84"/>
      <c r="G4" s="84"/>
      <c r="H4" s="84"/>
      <c r="I4" s="84"/>
      <c r="J4" s="84"/>
    </row>
    <row r="5" spans="1:14" x14ac:dyDescent="0.25">
      <c r="A5" s="86" t="s">
        <v>19</v>
      </c>
      <c r="B5" s="86"/>
      <c r="C5" s="86"/>
      <c r="D5" s="86"/>
      <c r="E5" s="86"/>
      <c r="F5" s="86"/>
      <c r="G5" s="86"/>
      <c r="H5" s="86"/>
      <c r="I5" s="86"/>
      <c r="J5" s="86"/>
    </row>
    <row r="6" spans="1:14" ht="6.7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4" ht="19.5" customHeight="1" x14ac:dyDescent="0.25">
      <c r="A7" s="87" t="s">
        <v>32</v>
      </c>
      <c r="B7" s="87"/>
      <c r="C7" s="87"/>
      <c r="D7" s="87"/>
      <c r="E7" s="87"/>
      <c r="F7" s="87"/>
      <c r="G7" s="87"/>
      <c r="H7" s="87"/>
      <c r="I7" s="87"/>
      <c r="J7" s="87"/>
    </row>
    <row r="8" spans="1:14" ht="15.75" hidden="1" customHeight="1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</row>
    <row r="9" spans="1:14" ht="62.25" customHeight="1" x14ac:dyDescent="0.25">
      <c r="A9" s="7" t="s">
        <v>0</v>
      </c>
      <c r="B9" s="7" t="s">
        <v>1</v>
      </c>
      <c r="C9" s="8" t="s">
        <v>2</v>
      </c>
      <c r="D9" s="88" t="s">
        <v>3</v>
      </c>
      <c r="E9" s="88"/>
      <c r="F9" s="88"/>
      <c r="G9" s="88"/>
      <c r="H9" s="89" t="s">
        <v>24</v>
      </c>
      <c r="I9" s="89"/>
      <c r="J9" s="89"/>
    </row>
    <row r="10" spans="1:14" x14ac:dyDescent="0.25">
      <c r="A10" s="19">
        <v>1</v>
      </c>
      <c r="B10" s="19">
        <v>2</v>
      </c>
      <c r="C10" s="19">
        <v>3</v>
      </c>
      <c r="D10" s="90">
        <v>4</v>
      </c>
      <c r="E10" s="91"/>
      <c r="F10" s="91"/>
      <c r="G10" s="91"/>
      <c r="H10" s="92">
        <v>5</v>
      </c>
      <c r="I10" s="93"/>
      <c r="J10" s="94"/>
    </row>
    <row r="11" spans="1:14" ht="75.75" customHeight="1" x14ac:dyDescent="0.25">
      <c r="A11" s="56">
        <v>1</v>
      </c>
      <c r="B11" s="39" t="s">
        <v>20</v>
      </c>
      <c r="C11" s="39" t="s">
        <v>21</v>
      </c>
      <c r="D11" s="57" t="s">
        <v>26</v>
      </c>
      <c r="E11" s="58"/>
      <c r="F11" s="58"/>
      <c r="G11" s="59"/>
      <c r="H11" s="53">
        <f>SUM(66614*0.4*0.84*1.25)</f>
        <v>27977.88</v>
      </c>
      <c r="I11" s="54"/>
      <c r="J11" s="55"/>
      <c r="L11" s="24">
        <f>SUM(66.614*0.4*1.25)</f>
        <v>33.307000000000002</v>
      </c>
    </row>
    <row r="12" spans="1:14" ht="26.25" customHeight="1" x14ac:dyDescent="0.25">
      <c r="A12" s="56"/>
      <c r="B12" s="40"/>
      <c r="C12" s="40"/>
      <c r="D12" s="60"/>
      <c r="E12" s="61"/>
      <c r="F12" s="61"/>
      <c r="G12" s="62"/>
      <c r="H12" s="53">
        <f>SUM(66614*0.534*1.25)</f>
        <v>44464.85</v>
      </c>
      <c r="I12" s="54"/>
      <c r="J12" s="55"/>
      <c r="L12" s="11"/>
    </row>
    <row r="13" spans="1:14" ht="24" customHeight="1" x14ac:dyDescent="0.25">
      <c r="A13" s="12"/>
      <c r="B13" s="9"/>
      <c r="C13" s="10" t="s">
        <v>4</v>
      </c>
      <c r="D13" s="95"/>
      <c r="E13" s="96"/>
      <c r="F13" s="96"/>
      <c r="G13" s="97"/>
      <c r="H13" s="98">
        <f>SUM(H12+H11)</f>
        <v>72442.73</v>
      </c>
      <c r="I13" s="99"/>
      <c r="J13" s="100"/>
    </row>
    <row r="14" spans="1:14" ht="34.5" customHeight="1" x14ac:dyDescent="0.25">
      <c r="A14" s="48">
        <v>2</v>
      </c>
      <c r="B14" s="41"/>
      <c r="C14" s="39" t="s">
        <v>25</v>
      </c>
      <c r="D14" s="50" t="s">
        <v>27</v>
      </c>
      <c r="E14" s="51"/>
      <c r="F14" s="51"/>
      <c r="G14" s="52"/>
      <c r="H14" s="53">
        <f>SUM(H11*3.7)</f>
        <v>103518.16</v>
      </c>
      <c r="I14" s="54"/>
      <c r="J14" s="55"/>
      <c r="L14" s="17"/>
    </row>
    <row r="15" spans="1:14" ht="41.25" customHeight="1" x14ac:dyDescent="0.25">
      <c r="A15" s="49"/>
      <c r="B15" s="42"/>
      <c r="C15" s="40"/>
      <c r="D15" s="50" t="s">
        <v>28</v>
      </c>
      <c r="E15" s="51"/>
      <c r="F15" s="51"/>
      <c r="G15" s="52"/>
      <c r="H15" s="53">
        <f>SUM(H12*3.7)</f>
        <v>164519.95000000001</v>
      </c>
      <c r="I15" s="54"/>
      <c r="J15" s="55"/>
      <c r="L15" s="17"/>
    </row>
    <row r="16" spans="1:14" ht="26.25" customHeight="1" x14ac:dyDescent="0.25">
      <c r="A16" s="21"/>
      <c r="B16" s="22"/>
      <c r="C16" s="23" t="s">
        <v>4</v>
      </c>
      <c r="D16" s="101"/>
      <c r="E16" s="102"/>
      <c r="F16" s="102"/>
      <c r="G16" s="103"/>
      <c r="H16" s="104">
        <f>SUM(H14+H15)</f>
        <v>268038.11</v>
      </c>
      <c r="I16" s="105"/>
      <c r="J16" s="106"/>
    </row>
    <row r="17" spans="1:12" ht="26.25" customHeight="1" x14ac:dyDescent="0.25">
      <c r="A17" s="43" t="s">
        <v>16</v>
      </c>
      <c r="B17" s="44"/>
      <c r="C17" s="44"/>
      <c r="D17" s="44"/>
      <c r="E17" s="44"/>
      <c r="F17" s="44"/>
      <c r="G17" s="44"/>
      <c r="H17" s="44"/>
      <c r="I17" s="44"/>
      <c r="J17" s="45"/>
    </row>
    <row r="18" spans="1:12" ht="19.5" customHeight="1" x14ac:dyDescent="0.25">
      <c r="A18" s="48">
        <v>3</v>
      </c>
      <c r="B18" s="81"/>
      <c r="C18" s="20" t="s">
        <v>17</v>
      </c>
      <c r="D18" s="95" t="s">
        <v>29</v>
      </c>
      <c r="E18" s="96"/>
      <c r="F18" s="96"/>
      <c r="G18" s="97"/>
      <c r="H18" s="75">
        <f>66614*0.4*1.25*3.7</f>
        <v>123235.9</v>
      </c>
      <c r="I18" s="76"/>
      <c r="J18" s="77"/>
      <c r="L18" s="2"/>
    </row>
    <row r="19" spans="1:12" ht="23.25" customHeight="1" x14ac:dyDescent="0.25">
      <c r="A19" s="74"/>
      <c r="B19" s="82"/>
      <c r="C19" s="20" t="s">
        <v>18</v>
      </c>
      <c r="D19" s="95" t="s">
        <v>30</v>
      </c>
      <c r="E19" s="96"/>
      <c r="F19" s="96"/>
      <c r="G19" s="97"/>
      <c r="H19" s="75">
        <f>66614*0.6*1.25*3.7</f>
        <v>184853.85</v>
      </c>
      <c r="I19" s="76"/>
      <c r="J19" s="77"/>
      <c r="L19" s="18"/>
    </row>
    <row r="20" spans="1:12" ht="12" customHeight="1" x14ac:dyDescent="0.25">
      <c r="A20" s="74"/>
      <c r="B20" s="46" t="s">
        <v>6</v>
      </c>
      <c r="C20" s="15" t="s">
        <v>10</v>
      </c>
      <c r="D20" s="78"/>
      <c r="E20" s="79"/>
      <c r="F20" s="79"/>
      <c r="G20" s="80"/>
      <c r="H20" s="75">
        <f>SUM(H18*0.48)+0.01</f>
        <v>59153.24</v>
      </c>
      <c r="I20" s="76"/>
      <c r="J20" s="77"/>
      <c r="L20" s="16"/>
    </row>
    <row r="21" spans="1:12" ht="11.25" customHeight="1" x14ac:dyDescent="0.25">
      <c r="A21" s="74"/>
      <c r="B21" s="47"/>
      <c r="C21" s="15" t="s">
        <v>11</v>
      </c>
      <c r="D21" s="78"/>
      <c r="E21" s="79"/>
      <c r="F21" s="79"/>
      <c r="G21" s="80"/>
      <c r="H21" s="75">
        <f>SUM(H19*0.5)-0</f>
        <v>92426.93</v>
      </c>
      <c r="I21" s="76"/>
      <c r="J21" s="77"/>
      <c r="L21" s="72"/>
    </row>
    <row r="22" spans="1:12" ht="12.75" customHeight="1" x14ac:dyDescent="0.25">
      <c r="A22" s="74"/>
      <c r="B22" s="25" t="s">
        <v>7</v>
      </c>
      <c r="C22" s="15" t="s">
        <v>12</v>
      </c>
      <c r="D22" s="78"/>
      <c r="E22" s="79"/>
      <c r="F22" s="79"/>
      <c r="G22" s="80"/>
      <c r="H22" s="75">
        <f>SUM(H18*0.28)</f>
        <v>34506.050000000003</v>
      </c>
      <c r="I22" s="76"/>
      <c r="J22" s="77"/>
      <c r="L22" s="73"/>
    </row>
    <row r="23" spans="1:12" ht="13.5" customHeight="1" x14ac:dyDescent="0.25">
      <c r="A23" s="74"/>
      <c r="B23" s="26"/>
      <c r="C23" s="15" t="s">
        <v>13</v>
      </c>
      <c r="D23" s="78"/>
      <c r="E23" s="79"/>
      <c r="F23" s="79"/>
      <c r="G23" s="80"/>
      <c r="H23" s="75">
        <f>SUM(H19*0.28)+0.01</f>
        <v>51759.09</v>
      </c>
      <c r="I23" s="76"/>
      <c r="J23" s="77"/>
      <c r="L23" s="16"/>
    </row>
    <row r="24" spans="1:12" ht="13.5" customHeight="1" x14ac:dyDescent="0.25">
      <c r="A24" s="74"/>
      <c r="B24" s="14" t="s">
        <v>8</v>
      </c>
      <c r="C24" s="15" t="s">
        <v>14</v>
      </c>
      <c r="D24" s="78"/>
      <c r="E24" s="79"/>
      <c r="F24" s="79"/>
      <c r="G24" s="80"/>
      <c r="H24" s="75">
        <f>SUM(H18*0.08)</f>
        <v>9858.8700000000008</v>
      </c>
      <c r="I24" s="76"/>
      <c r="J24" s="77"/>
      <c r="L24" s="16"/>
    </row>
    <row r="25" spans="1:12" ht="10.5" customHeight="1" x14ac:dyDescent="0.25">
      <c r="A25" s="74"/>
      <c r="B25" s="46" t="s">
        <v>9</v>
      </c>
      <c r="C25" s="25" t="s">
        <v>15</v>
      </c>
      <c r="D25" s="27"/>
      <c r="E25" s="28"/>
      <c r="F25" s="28"/>
      <c r="G25" s="29"/>
      <c r="H25" s="33">
        <f>SUM(H19*0.11)+0.01</f>
        <v>20333.93</v>
      </c>
      <c r="I25" s="34"/>
      <c r="J25" s="35"/>
      <c r="L25" s="16"/>
    </row>
    <row r="26" spans="1:12" ht="10.5" customHeight="1" x14ac:dyDescent="0.25">
      <c r="A26" s="49"/>
      <c r="B26" s="47"/>
      <c r="C26" s="26"/>
      <c r="D26" s="30"/>
      <c r="E26" s="31"/>
      <c r="F26" s="31"/>
      <c r="G26" s="32"/>
      <c r="H26" s="36"/>
      <c r="I26" s="37"/>
      <c r="J26" s="38"/>
    </row>
    <row r="27" spans="1:12" ht="23.25" customHeight="1" x14ac:dyDescent="0.25">
      <c r="A27" s="13"/>
      <c r="B27" s="63" t="s">
        <v>4</v>
      </c>
      <c r="C27" s="64"/>
      <c r="D27" s="69"/>
      <c r="E27" s="70"/>
      <c r="F27" s="70"/>
      <c r="G27" s="71"/>
      <c r="H27" s="66">
        <f>SUM(H20:J25)</f>
        <v>268038.11</v>
      </c>
      <c r="I27" s="67"/>
      <c r="J27" s="68"/>
    </row>
    <row r="28" spans="1:12" ht="30" customHeight="1" x14ac:dyDescent="0.25">
      <c r="A28" s="65" t="s">
        <v>5</v>
      </c>
      <c r="B28" s="65"/>
      <c r="C28" s="65"/>
      <c r="D28" s="65"/>
      <c r="E28" s="65"/>
      <c r="F28" s="65"/>
      <c r="G28" s="65"/>
      <c r="H28" s="65"/>
      <c r="I28" s="65"/>
      <c r="J28" s="65"/>
    </row>
  </sheetData>
  <mergeCells count="55">
    <mergeCell ref="D13:G13"/>
    <mergeCell ref="H13:J13"/>
    <mergeCell ref="H20:J20"/>
    <mergeCell ref="H21:J21"/>
    <mergeCell ref="D16:G16"/>
    <mergeCell ref="H16:J16"/>
    <mergeCell ref="D18:G18"/>
    <mergeCell ref="D19:G19"/>
    <mergeCell ref="H18:J18"/>
    <mergeCell ref="H19:J19"/>
    <mergeCell ref="D20:G20"/>
    <mergeCell ref="D9:G9"/>
    <mergeCell ref="H9:J9"/>
    <mergeCell ref="D10:G10"/>
    <mergeCell ref="H10:J10"/>
    <mergeCell ref="H12:J12"/>
    <mergeCell ref="A8:J8"/>
    <mergeCell ref="A2:J2"/>
    <mergeCell ref="A3:J3"/>
    <mergeCell ref="A4:J4"/>
    <mergeCell ref="A5:J5"/>
    <mergeCell ref="A7:J7"/>
    <mergeCell ref="B27:C27"/>
    <mergeCell ref="A28:J28"/>
    <mergeCell ref="H27:J27"/>
    <mergeCell ref="D27:G27"/>
    <mergeCell ref="L21:L22"/>
    <mergeCell ref="A18:A26"/>
    <mergeCell ref="H22:J22"/>
    <mergeCell ref="H23:J23"/>
    <mergeCell ref="H24:J24"/>
    <mergeCell ref="B22:B23"/>
    <mergeCell ref="B25:B26"/>
    <mergeCell ref="D22:G22"/>
    <mergeCell ref="D23:G23"/>
    <mergeCell ref="D24:G24"/>
    <mergeCell ref="D21:G21"/>
    <mergeCell ref="B18:B19"/>
    <mergeCell ref="B11:B12"/>
    <mergeCell ref="C11:C12"/>
    <mergeCell ref="A11:A12"/>
    <mergeCell ref="D11:G12"/>
    <mergeCell ref="H11:J11"/>
    <mergeCell ref="C25:C26"/>
    <mergeCell ref="D25:G26"/>
    <mergeCell ref="H25:J26"/>
    <mergeCell ref="C14:C15"/>
    <mergeCell ref="B14:B15"/>
    <mergeCell ref="A17:J17"/>
    <mergeCell ref="B20:B21"/>
    <mergeCell ref="A14:A15"/>
    <mergeCell ref="D15:G15"/>
    <mergeCell ref="H15:J15"/>
    <mergeCell ref="D14:G14"/>
    <mergeCell ref="H14:J1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 (4)</vt:lpstr>
      <vt:lpstr>'  (4)'!Область_печати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Туся</dc:creator>
  <cp:lastModifiedBy>Анна Николаевна Ярмолинская</cp:lastModifiedBy>
  <cp:lastPrinted>2014-06-24T05:15:13Z</cp:lastPrinted>
  <dcterms:created xsi:type="dcterms:W3CDTF">2014-03-18T08:42:19Z</dcterms:created>
  <dcterms:modified xsi:type="dcterms:W3CDTF">2014-08-14T13:20:12Z</dcterms:modified>
</cp:coreProperties>
</file>