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45" windowWidth="19020" windowHeight="11460" tabRatio="776" activeTab="2"/>
  </bookViews>
  <sheets>
    <sheet name="6.2 (табл.1)" sheetId="2" r:id="rId1"/>
    <sheet name="6.2 (табл.2)" sheetId="3" r:id="rId2"/>
    <sheet name="6.3" sheetId="4" r:id="rId3"/>
    <sheet name="НУР 2020" sheetId="5" r:id="rId4"/>
    <sheet name="КОТ. 2020г. Гкал" sheetId="6" r:id="rId5"/>
    <sheet name="КОТ. 2020 г. м3" sheetId="8" r:id="rId6"/>
    <sheet name="СТОР. 2020 ГОД" sheetId="7" r:id="rId7"/>
    <sheet name="ЭЭ ЦТП" sheetId="9" r:id="rId8"/>
  </sheets>
  <externalReferences>
    <externalReference r:id="rId9"/>
    <externalReference r:id="rId10"/>
  </externalReferences>
  <definedNames>
    <definedName name="_xlnm._FilterDatabase" localSheetId="5" hidden="1">'КОТ. 2020 г. м3'!#REF!</definedName>
    <definedName name="SHEET_2_DATE_C3">#REF!</definedName>
    <definedName name="_xlnm.Print_Titles" localSheetId="0">'6.2 (табл.1)'!$9:$12</definedName>
    <definedName name="_xlnm.Print_Titles" localSheetId="1">'6.2 (табл.2)'!$9:$12</definedName>
    <definedName name="_xlnm.Print_Area" localSheetId="0">'6.2 (табл.1)'!$A$1:$F$18</definedName>
    <definedName name="_xlnm.Print_Area" localSheetId="1">'6.2 (табл.2)'!$A$1:$L$18</definedName>
    <definedName name="_xlnm.Print_Area" localSheetId="2">'6.3'!$A$1:$E$21</definedName>
    <definedName name="_xlnm.Print_Area" localSheetId="5">'КОТ. 2020 г. м3'!$A$1:$EO$29</definedName>
    <definedName name="_xlnm.Print_Area" localSheetId="7">'ЭЭ ЦТП'!$A$1:$T$75</definedName>
  </definedNames>
  <calcPr calcId="144525"/>
</workbook>
</file>

<file path=xl/calcChain.xml><?xml version="1.0" encoding="utf-8"?>
<calcChain xmlns="http://schemas.openxmlformats.org/spreadsheetml/2006/main">
  <c r="E14" i="4" l="1"/>
  <c r="E9" i="4"/>
  <c r="J17" i="4"/>
  <c r="J16" i="4"/>
  <c r="G83" i="9" l="1"/>
  <c r="G82" i="9"/>
  <c r="G84" i="9" s="1"/>
  <c r="T79" i="9"/>
  <c r="R76" i="9"/>
  <c r="N76" i="9"/>
  <c r="J76" i="9"/>
  <c r="F76" i="9"/>
  <c r="S76" i="9" s="1"/>
  <c r="G75" i="9"/>
  <c r="G73" i="9"/>
  <c r="G74" i="9" s="1"/>
  <c r="Q72" i="9"/>
  <c r="P72" i="9"/>
  <c r="O72" i="9"/>
  <c r="R72" i="9" s="1"/>
  <c r="M72" i="9"/>
  <c r="L72" i="9"/>
  <c r="N72" i="9" s="1"/>
  <c r="K72" i="9"/>
  <c r="I72" i="9"/>
  <c r="H72" i="9"/>
  <c r="J72" i="9" s="1"/>
  <c r="E72" i="9"/>
  <c r="D72" i="9"/>
  <c r="C72" i="9"/>
  <c r="S72" i="9" s="1"/>
  <c r="Q71" i="9"/>
  <c r="P71" i="9"/>
  <c r="R71" i="9" s="1"/>
  <c r="O71" i="9"/>
  <c r="M71" i="9"/>
  <c r="L71" i="9"/>
  <c r="N71" i="9" s="1"/>
  <c r="K71" i="9"/>
  <c r="I71" i="9"/>
  <c r="H71" i="9"/>
  <c r="J71" i="9" s="1"/>
  <c r="E71" i="9"/>
  <c r="D71" i="9"/>
  <c r="C71" i="9"/>
  <c r="S71" i="9" s="1"/>
  <c r="Q70" i="9"/>
  <c r="P70" i="9"/>
  <c r="R70" i="9" s="1"/>
  <c r="O70" i="9"/>
  <c r="M70" i="9"/>
  <c r="L70" i="9"/>
  <c r="N70" i="9" s="1"/>
  <c r="K70" i="9"/>
  <c r="I70" i="9"/>
  <c r="H70" i="9"/>
  <c r="J70" i="9" s="1"/>
  <c r="E70" i="9"/>
  <c r="D70" i="9"/>
  <c r="C70" i="9"/>
  <c r="S70" i="9" s="1"/>
  <c r="Q69" i="9"/>
  <c r="P69" i="9"/>
  <c r="R69" i="9" s="1"/>
  <c r="O69" i="9"/>
  <c r="M69" i="9"/>
  <c r="L69" i="9"/>
  <c r="N69" i="9" s="1"/>
  <c r="K69" i="9"/>
  <c r="I69" i="9"/>
  <c r="H69" i="9"/>
  <c r="J69" i="9" s="1"/>
  <c r="E69" i="9"/>
  <c r="D69" i="9"/>
  <c r="C69" i="9"/>
  <c r="S69" i="9" s="1"/>
  <c r="Q68" i="9"/>
  <c r="P68" i="9"/>
  <c r="R68" i="9" s="1"/>
  <c r="O68" i="9"/>
  <c r="M68" i="9"/>
  <c r="L68" i="9"/>
  <c r="N68" i="9" s="1"/>
  <c r="K68" i="9"/>
  <c r="I68" i="9"/>
  <c r="H68" i="9"/>
  <c r="J68" i="9" s="1"/>
  <c r="E68" i="9"/>
  <c r="D68" i="9"/>
  <c r="C68" i="9"/>
  <c r="S68" i="9" s="1"/>
  <c r="Q67" i="9"/>
  <c r="P67" i="9"/>
  <c r="R67" i="9" s="1"/>
  <c r="O67" i="9"/>
  <c r="M67" i="9"/>
  <c r="L67" i="9"/>
  <c r="N67" i="9" s="1"/>
  <c r="K67" i="9"/>
  <c r="I67" i="9"/>
  <c r="H67" i="9"/>
  <c r="J67" i="9" s="1"/>
  <c r="E67" i="9"/>
  <c r="D67" i="9"/>
  <c r="C67" i="9"/>
  <c r="S67" i="9" s="1"/>
  <c r="Q66" i="9"/>
  <c r="P66" i="9"/>
  <c r="O66" i="9"/>
  <c r="R66" i="9" s="1"/>
  <c r="M66" i="9"/>
  <c r="L66" i="9"/>
  <c r="K66" i="9"/>
  <c r="N66" i="9" s="1"/>
  <c r="I66" i="9"/>
  <c r="H66" i="9"/>
  <c r="J66" i="9" s="1"/>
  <c r="E66" i="9"/>
  <c r="D66" i="9"/>
  <c r="C66" i="9"/>
  <c r="S66" i="9" s="1"/>
  <c r="Q65" i="9"/>
  <c r="Q83" i="9" s="1"/>
  <c r="P65" i="9"/>
  <c r="O65" i="9"/>
  <c r="O83" i="9" s="1"/>
  <c r="M65" i="9"/>
  <c r="M83" i="9" s="1"/>
  <c r="L65" i="9"/>
  <c r="L83" i="9" s="1"/>
  <c r="K65" i="9"/>
  <c r="K83" i="9" s="1"/>
  <c r="I65" i="9"/>
  <c r="I83" i="9" s="1"/>
  <c r="H65" i="9"/>
  <c r="E65" i="9"/>
  <c r="E83" i="9" s="1"/>
  <c r="D65" i="9"/>
  <c r="D83" i="9" s="1"/>
  <c r="C65" i="9"/>
  <c r="S65" i="9" s="1"/>
  <c r="Q64" i="9"/>
  <c r="P64" i="9"/>
  <c r="O64" i="9"/>
  <c r="R64" i="9" s="1"/>
  <c r="M64" i="9"/>
  <c r="L64" i="9"/>
  <c r="K64" i="9"/>
  <c r="N64" i="9" s="1"/>
  <c r="I64" i="9"/>
  <c r="H64" i="9"/>
  <c r="J64" i="9" s="1"/>
  <c r="E64" i="9"/>
  <c r="D64" i="9"/>
  <c r="C64" i="9"/>
  <c r="S64" i="9" s="1"/>
  <c r="Q63" i="9"/>
  <c r="P63" i="9"/>
  <c r="O63" i="9"/>
  <c r="M63" i="9"/>
  <c r="L63" i="9"/>
  <c r="N63" i="9" s="1"/>
  <c r="K63" i="9"/>
  <c r="I63" i="9"/>
  <c r="H63" i="9"/>
  <c r="J63" i="9" s="1"/>
  <c r="E63" i="9"/>
  <c r="D63" i="9"/>
  <c r="C63" i="9"/>
  <c r="S63" i="9" s="1"/>
  <c r="Q62" i="9"/>
  <c r="P62" i="9"/>
  <c r="R62" i="9" s="1"/>
  <c r="O62" i="9"/>
  <c r="M62" i="9"/>
  <c r="L62" i="9"/>
  <c r="N62" i="9" s="1"/>
  <c r="K62" i="9"/>
  <c r="I62" i="9"/>
  <c r="H62" i="9"/>
  <c r="J62" i="9" s="1"/>
  <c r="E62" i="9"/>
  <c r="D62" i="9"/>
  <c r="C62" i="9"/>
  <c r="S62" i="9" s="1"/>
  <c r="Q61" i="9"/>
  <c r="P61" i="9"/>
  <c r="R61" i="9" s="1"/>
  <c r="O61" i="9"/>
  <c r="M61" i="9"/>
  <c r="L61" i="9"/>
  <c r="N61" i="9" s="1"/>
  <c r="K61" i="9"/>
  <c r="I61" i="9"/>
  <c r="H61" i="9"/>
  <c r="J61" i="9" s="1"/>
  <c r="E61" i="9"/>
  <c r="D61" i="9"/>
  <c r="C61" i="9"/>
  <c r="S61" i="9" s="1"/>
  <c r="Q60" i="9"/>
  <c r="P60" i="9"/>
  <c r="R60" i="9" s="1"/>
  <c r="O60" i="9"/>
  <c r="M60" i="9"/>
  <c r="L60" i="9"/>
  <c r="N60" i="9" s="1"/>
  <c r="K60" i="9"/>
  <c r="I60" i="9"/>
  <c r="H60" i="9"/>
  <c r="J60" i="9" s="1"/>
  <c r="E60" i="9"/>
  <c r="D60" i="9"/>
  <c r="C60" i="9"/>
  <c r="S60" i="9" s="1"/>
  <c r="Q59" i="9"/>
  <c r="P59" i="9"/>
  <c r="R59" i="9" s="1"/>
  <c r="O59" i="9"/>
  <c r="M59" i="9"/>
  <c r="L59" i="9"/>
  <c r="N59" i="9" s="1"/>
  <c r="K59" i="9"/>
  <c r="I59" i="9"/>
  <c r="H59" i="9"/>
  <c r="J59" i="9" s="1"/>
  <c r="E59" i="9"/>
  <c r="D59" i="9"/>
  <c r="C59" i="9"/>
  <c r="S59" i="9" s="1"/>
  <c r="Q58" i="9"/>
  <c r="P58" i="9"/>
  <c r="R58" i="9" s="1"/>
  <c r="O58" i="9"/>
  <c r="M58" i="9"/>
  <c r="L58" i="9"/>
  <c r="N58" i="9" s="1"/>
  <c r="K58" i="9"/>
  <c r="I58" i="9"/>
  <c r="H58" i="9"/>
  <c r="J58" i="9" s="1"/>
  <c r="E58" i="9"/>
  <c r="D58" i="9"/>
  <c r="C58" i="9"/>
  <c r="S58" i="9" s="1"/>
  <c r="Q57" i="9"/>
  <c r="P57" i="9"/>
  <c r="R57" i="9" s="1"/>
  <c r="O57" i="9"/>
  <c r="M57" i="9"/>
  <c r="L57" i="9"/>
  <c r="N57" i="9" s="1"/>
  <c r="K57" i="9"/>
  <c r="I57" i="9"/>
  <c r="H57" i="9"/>
  <c r="J57" i="9" s="1"/>
  <c r="E57" i="9"/>
  <c r="D57" i="9"/>
  <c r="C57" i="9"/>
  <c r="S57" i="9" s="1"/>
  <c r="Q56" i="9"/>
  <c r="P56" i="9"/>
  <c r="R56" i="9" s="1"/>
  <c r="O56" i="9"/>
  <c r="M56" i="9"/>
  <c r="L56" i="9"/>
  <c r="N56" i="9" s="1"/>
  <c r="K56" i="9"/>
  <c r="I56" i="9"/>
  <c r="H56" i="9"/>
  <c r="J56" i="9" s="1"/>
  <c r="E56" i="9"/>
  <c r="D56" i="9"/>
  <c r="C56" i="9"/>
  <c r="S56" i="9" s="1"/>
  <c r="Q55" i="9"/>
  <c r="P55" i="9"/>
  <c r="R55" i="9" s="1"/>
  <c r="O55" i="9"/>
  <c r="M55" i="9"/>
  <c r="L55" i="9"/>
  <c r="N55" i="9" s="1"/>
  <c r="K55" i="9"/>
  <c r="I55" i="9"/>
  <c r="H55" i="9"/>
  <c r="J55" i="9" s="1"/>
  <c r="E55" i="9"/>
  <c r="D55" i="9"/>
  <c r="C55" i="9"/>
  <c r="S55" i="9" s="1"/>
  <c r="Q54" i="9"/>
  <c r="P54" i="9"/>
  <c r="R54" i="9" s="1"/>
  <c r="O54" i="9"/>
  <c r="M54" i="9"/>
  <c r="L54" i="9"/>
  <c r="N54" i="9" s="1"/>
  <c r="K54" i="9"/>
  <c r="I54" i="9"/>
  <c r="H54" i="9"/>
  <c r="J54" i="9" s="1"/>
  <c r="E54" i="9"/>
  <c r="D54" i="9"/>
  <c r="C54" i="9"/>
  <c r="S54" i="9" s="1"/>
  <c r="Q53" i="9"/>
  <c r="P53" i="9"/>
  <c r="R53" i="9" s="1"/>
  <c r="O53" i="9"/>
  <c r="M53" i="9"/>
  <c r="L53" i="9"/>
  <c r="N53" i="9" s="1"/>
  <c r="K53" i="9"/>
  <c r="I53" i="9"/>
  <c r="H53" i="9"/>
  <c r="J53" i="9" s="1"/>
  <c r="E53" i="9"/>
  <c r="D53" i="9"/>
  <c r="C53" i="9"/>
  <c r="S53" i="9" s="1"/>
  <c r="Q52" i="9"/>
  <c r="P52" i="9"/>
  <c r="R52" i="9" s="1"/>
  <c r="O52" i="9"/>
  <c r="M52" i="9"/>
  <c r="L52" i="9"/>
  <c r="N52" i="9" s="1"/>
  <c r="K52" i="9"/>
  <c r="I52" i="9"/>
  <c r="H52" i="9"/>
  <c r="J52" i="9" s="1"/>
  <c r="E52" i="9"/>
  <c r="D52" i="9"/>
  <c r="C52" i="9"/>
  <c r="S52" i="9" s="1"/>
  <c r="Q51" i="9"/>
  <c r="P51" i="9"/>
  <c r="R51" i="9" s="1"/>
  <c r="O51" i="9"/>
  <c r="M51" i="9"/>
  <c r="L51" i="9"/>
  <c r="N51" i="9" s="1"/>
  <c r="K51" i="9"/>
  <c r="I51" i="9"/>
  <c r="H51" i="9"/>
  <c r="J51" i="9" s="1"/>
  <c r="E51" i="9"/>
  <c r="D51" i="9"/>
  <c r="C51" i="9"/>
  <c r="S51" i="9" s="1"/>
  <c r="Q50" i="9"/>
  <c r="P50" i="9"/>
  <c r="R50" i="9" s="1"/>
  <c r="O50" i="9"/>
  <c r="M50" i="9"/>
  <c r="L50" i="9"/>
  <c r="N50" i="9" s="1"/>
  <c r="K50" i="9"/>
  <c r="I50" i="9"/>
  <c r="H50" i="9"/>
  <c r="J50" i="9" s="1"/>
  <c r="E50" i="9"/>
  <c r="D50" i="9"/>
  <c r="C50" i="9"/>
  <c r="S50" i="9" s="1"/>
  <c r="Q49" i="9"/>
  <c r="P49" i="9"/>
  <c r="R49" i="9" s="1"/>
  <c r="O49" i="9"/>
  <c r="M49" i="9"/>
  <c r="L49" i="9"/>
  <c r="N49" i="9" s="1"/>
  <c r="K49" i="9"/>
  <c r="I49" i="9"/>
  <c r="H49" i="9"/>
  <c r="J49" i="9" s="1"/>
  <c r="E49" i="9"/>
  <c r="D49" i="9"/>
  <c r="C49" i="9"/>
  <c r="S49" i="9" s="1"/>
  <c r="Q48" i="9"/>
  <c r="P48" i="9"/>
  <c r="R48" i="9" s="1"/>
  <c r="O48" i="9"/>
  <c r="M48" i="9"/>
  <c r="L48" i="9"/>
  <c r="N48" i="9" s="1"/>
  <c r="K48" i="9"/>
  <c r="I48" i="9"/>
  <c r="H48" i="9"/>
  <c r="J48" i="9" s="1"/>
  <c r="E48" i="9"/>
  <c r="D48" i="9"/>
  <c r="C48" i="9"/>
  <c r="S48" i="9" s="1"/>
  <c r="Q47" i="9"/>
  <c r="P47" i="9"/>
  <c r="R47" i="9" s="1"/>
  <c r="O47" i="9"/>
  <c r="M47" i="9"/>
  <c r="L47" i="9"/>
  <c r="N47" i="9" s="1"/>
  <c r="K47" i="9"/>
  <c r="I47" i="9"/>
  <c r="H47" i="9"/>
  <c r="J47" i="9" s="1"/>
  <c r="E47" i="9"/>
  <c r="D47" i="9"/>
  <c r="C47" i="9"/>
  <c r="S47" i="9" s="1"/>
  <c r="Q46" i="9"/>
  <c r="P46" i="9"/>
  <c r="R46" i="9" s="1"/>
  <c r="O46" i="9"/>
  <c r="M46" i="9"/>
  <c r="L46" i="9"/>
  <c r="N46" i="9" s="1"/>
  <c r="K46" i="9"/>
  <c r="I46" i="9"/>
  <c r="H46" i="9"/>
  <c r="J46" i="9" s="1"/>
  <c r="E46" i="9"/>
  <c r="D46" i="9"/>
  <c r="C46" i="9"/>
  <c r="S46" i="9" s="1"/>
  <c r="Q45" i="9"/>
  <c r="P45" i="9"/>
  <c r="R45" i="9" s="1"/>
  <c r="O45" i="9"/>
  <c r="M45" i="9"/>
  <c r="L45" i="9"/>
  <c r="N45" i="9" s="1"/>
  <c r="K45" i="9"/>
  <c r="I45" i="9"/>
  <c r="H45" i="9"/>
  <c r="J45" i="9" s="1"/>
  <c r="E45" i="9"/>
  <c r="D45" i="9"/>
  <c r="C45" i="9"/>
  <c r="S45" i="9" s="1"/>
  <c r="Q44" i="9"/>
  <c r="P44" i="9"/>
  <c r="R44" i="9" s="1"/>
  <c r="O44" i="9"/>
  <c r="M44" i="9"/>
  <c r="L44" i="9"/>
  <c r="N44" i="9" s="1"/>
  <c r="K44" i="9"/>
  <c r="I44" i="9"/>
  <c r="H44" i="9"/>
  <c r="J44" i="9" s="1"/>
  <c r="E44" i="9"/>
  <c r="D44" i="9"/>
  <c r="C44" i="9"/>
  <c r="S44" i="9" s="1"/>
  <c r="Q43" i="9"/>
  <c r="P43" i="9"/>
  <c r="R43" i="9" s="1"/>
  <c r="O43" i="9"/>
  <c r="M43" i="9"/>
  <c r="L43" i="9"/>
  <c r="N43" i="9" s="1"/>
  <c r="K43" i="9"/>
  <c r="I43" i="9"/>
  <c r="H43" i="9"/>
  <c r="J43" i="9" s="1"/>
  <c r="E43" i="9"/>
  <c r="D43" i="9"/>
  <c r="C43" i="9"/>
  <c r="S43" i="9" s="1"/>
  <c r="Q42" i="9"/>
  <c r="P42" i="9"/>
  <c r="R42" i="9" s="1"/>
  <c r="O42" i="9"/>
  <c r="M42" i="9"/>
  <c r="L42" i="9"/>
  <c r="N42" i="9" s="1"/>
  <c r="K42" i="9"/>
  <c r="I42" i="9"/>
  <c r="H42" i="9"/>
  <c r="J42" i="9" s="1"/>
  <c r="E42" i="9"/>
  <c r="D42" i="9"/>
  <c r="C42" i="9"/>
  <c r="S42" i="9" s="1"/>
  <c r="Q41" i="9"/>
  <c r="P41" i="9"/>
  <c r="R41" i="9" s="1"/>
  <c r="O41" i="9"/>
  <c r="M41" i="9"/>
  <c r="L41" i="9"/>
  <c r="N41" i="9" s="1"/>
  <c r="K41" i="9"/>
  <c r="I41" i="9"/>
  <c r="H41" i="9"/>
  <c r="J41" i="9" s="1"/>
  <c r="E41" i="9"/>
  <c r="D41" i="9"/>
  <c r="C41" i="9"/>
  <c r="S41" i="9" s="1"/>
  <c r="Q40" i="9"/>
  <c r="P40" i="9"/>
  <c r="R40" i="9" s="1"/>
  <c r="O40" i="9"/>
  <c r="M40" i="9"/>
  <c r="L40" i="9"/>
  <c r="N40" i="9" s="1"/>
  <c r="K40" i="9"/>
  <c r="I40" i="9"/>
  <c r="H40" i="9"/>
  <c r="J40" i="9" s="1"/>
  <c r="E40" i="9"/>
  <c r="D40" i="9"/>
  <c r="C40" i="9"/>
  <c r="S40" i="9" s="1"/>
  <c r="Q39" i="9"/>
  <c r="P39" i="9"/>
  <c r="R39" i="9" s="1"/>
  <c r="O39" i="9"/>
  <c r="M39" i="9"/>
  <c r="L39" i="9"/>
  <c r="N39" i="9" s="1"/>
  <c r="K39" i="9"/>
  <c r="I39" i="9"/>
  <c r="H39" i="9"/>
  <c r="J39" i="9" s="1"/>
  <c r="E39" i="9"/>
  <c r="D39" i="9"/>
  <c r="C39" i="9"/>
  <c r="S39" i="9" s="1"/>
  <c r="Q38" i="9"/>
  <c r="P38" i="9"/>
  <c r="R38" i="9" s="1"/>
  <c r="O38" i="9"/>
  <c r="M38" i="9"/>
  <c r="L38" i="9"/>
  <c r="N38" i="9" s="1"/>
  <c r="K38" i="9"/>
  <c r="I38" i="9"/>
  <c r="H38" i="9"/>
  <c r="J38" i="9" s="1"/>
  <c r="E38" i="9"/>
  <c r="D38" i="9"/>
  <c r="C38" i="9"/>
  <c r="S38" i="9" s="1"/>
  <c r="Q37" i="9"/>
  <c r="P37" i="9"/>
  <c r="R37" i="9" s="1"/>
  <c r="O37" i="9"/>
  <c r="M37" i="9"/>
  <c r="L37" i="9"/>
  <c r="N37" i="9" s="1"/>
  <c r="K37" i="9"/>
  <c r="I37" i="9"/>
  <c r="H37" i="9"/>
  <c r="J37" i="9" s="1"/>
  <c r="E37" i="9"/>
  <c r="D37" i="9"/>
  <c r="C37" i="9"/>
  <c r="S37" i="9" s="1"/>
  <c r="Q36" i="9"/>
  <c r="P36" i="9"/>
  <c r="R36" i="9" s="1"/>
  <c r="O36" i="9"/>
  <c r="M36" i="9"/>
  <c r="L36" i="9"/>
  <c r="N36" i="9" s="1"/>
  <c r="K36" i="9"/>
  <c r="I36" i="9"/>
  <c r="H36" i="9"/>
  <c r="J36" i="9" s="1"/>
  <c r="E36" i="9"/>
  <c r="D36" i="9"/>
  <c r="C36" i="9"/>
  <c r="S36" i="9" s="1"/>
  <c r="Q35" i="9"/>
  <c r="P35" i="9"/>
  <c r="R35" i="9" s="1"/>
  <c r="O35" i="9"/>
  <c r="M35" i="9"/>
  <c r="L35" i="9"/>
  <c r="N35" i="9" s="1"/>
  <c r="K35" i="9"/>
  <c r="I35" i="9"/>
  <c r="H35" i="9"/>
  <c r="J35" i="9" s="1"/>
  <c r="E35" i="9"/>
  <c r="D35" i="9"/>
  <c r="C35" i="9"/>
  <c r="S35" i="9" s="1"/>
  <c r="Q34" i="9"/>
  <c r="P34" i="9"/>
  <c r="R34" i="9" s="1"/>
  <c r="O34" i="9"/>
  <c r="M34" i="9"/>
  <c r="L34" i="9"/>
  <c r="N34" i="9" s="1"/>
  <c r="K34" i="9"/>
  <c r="I34" i="9"/>
  <c r="H34" i="9"/>
  <c r="J34" i="9" s="1"/>
  <c r="E34" i="9"/>
  <c r="D34" i="9"/>
  <c r="C34" i="9"/>
  <c r="S34" i="9" s="1"/>
  <c r="Q33" i="9"/>
  <c r="P33" i="9"/>
  <c r="R33" i="9" s="1"/>
  <c r="O33" i="9"/>
  <c r="M33" i="9"/>
  <c r="L33" i="9"/>
  <c r="N33" i="9" s="1"/>
  <c r="K33" i="9"/>
  <c r="I33" i="9"/>
  <c r="H33" i="9"/>
  <c r="J33" i="9" s="1"/>
  <c r="E33" i="9"/>
  <c r="D33" i="9"/>
  <c r="C33" i="9"/>
  <c r="S33" i="9" s="1"/>
  <c r="Q32" i="9"/>
  <c r="P32" i="9"/>
  <c r="R32" i="9" s="1"/>
  <c r="O32" i="9"/>
  <c r="M32" i="9"/>
  <c r="L32" i="9"/>
  <c r="K32" i="9"/>
  <c r="N32" i="9" s="1"/>
  <c r="I32" i="9"/>
  <c r="H32" i="9"/>
  <c r="J32" i="9" s="1"/>
  <c r="E32" i="9"/>
  <c r="D32" i="9"/>
  <c r="C32" i="9"/>
  <c r="S32" i="9" s="1"/>
  <c r="Q31" i="9"/>
  <c r="P31" i="9"/>
  <c r="R31" i="9" s="1"/>
  <c r="O31" i="9"/>
  <c r="M31" i="9"/>
  <c r="L31" i="9"/>
  <c r="N31" i="9" s="1"/>
  <c r="K31" i="9"/>
  <c r="I31" i="9"/>
  <c r="H31" i="9"/>
  <c r="J31" i="9" s="1"/>
  <c r="E31" i="9"/>
  <c r="D31" i="9"/>
  <c r="C31" i="9"/>
  <c r="S31" i="9" s="1"/>
  <c r="Q30" i="9"/>
  <c r="P30" i="9"/>
  <c r="O30" i="9"/>
  <c r="R30" i="9" s="1"/>
  <c r="M30" i="9"/>
  <c r="L30" i="9"/>
  <c r="K30" i="9"/>
  <c r="N30" i="9" s="1"/>
  <c r="I30" i="9"/>
  <c r="H30" i="9"/>
  <c r="J30" i="9" s="1"/>
  <c r="E30" i="9"/>
  <c r="D30" i="9"/>
  <c r="C30" i="9"/>
  <c r="S30" i="9" s="1"/>
  <c r="Q29" i="9"/>
  <c r="P29" i="9"/>
  <c r="O29" i="9"/>
  <c r="R29" i="9" s="1"/>
  <c r="M29" i="9"/>
  <c r="L29" i="9"/>
  <c r="K29" i="9"/>
  <c r="N29" i="9" s="1"/>
  <c r="I29" i="9"/>
  <c r="H29" i="9"/>
  <c r="J29" i="9" s="1"/>
  <c r="E29" i="9"/>
  <c r="D29" i="9"/>
  <c r="C29" i="9"/>
  <c r="S29" i="9" s="1"/>
  <c r="Q28" i="9"/>
  <c r="P28" i="9"/>
  <c r="O28" i="9"/>
  <c r="R28" i="9" s="1"/>
  <c r="M28" i="9"/>
  <c r="L28" i="9"/>
  <c r="K28" i="9"/>
  <c r="N28" i="9" s="1"/>
  <c r="I28" i="9"/>
  <c r="H28" i="9"/>
  <c r="J28" i="9" s="1"/>
  <c r="E28" i="9"/>
  <c r="D28" i="9"/>
  <c r="C28" i="9"/>
  <c r="S28" i="9" s="1"/>
  <c r="Q27" i="9"/>
  <c r="P27" i="9"/>
  <c r="O27" i="9"/>
  <c r="R27" i="9" s="1"/>
  <c r="M27" i="9"/>
  <c r="L27" i="9"/>
  <c r="K27" i="9"/>
  <c r="N27" i="9" s="1"/>
  <c r="I27" i="9"/>
  <c r="H27" i="9"/>
  <c r="J27" i="9" s="1"/>
  <c r="E27" i="9"/>
  <c r="D27" i="9"/>
  <c r="F27" i="9" s="1"/>
  <c r="C27" i="9"/>
  <c r="S27" i="9" s="1"/>
  <c r="Q26" i="9"/>
  <c r="P26" i="9"/>
  <c r="O26" i="9"/>
  <c r="R26" i="9" s="1"/>
  <c r="M26" i="9"/>
  <c r="L26" i="9"/>
  <c r="K26" i="9"/>
  <c r="N26" i="9" s="1"/>
  <c r="I26" i="9"/>
  <c r="H26" i="9"/>
  <c r="J26" i="9" s="1"/>
  <c r="E26" i="9"/>
  <c r="D26" i="9"/>
  <c r="F26" i="9" s="1"/>
  <c r="C26" i="9"/>
  <c r="S26" i="9" s="1"/>
  <c r="Q25" i="9"/>
  <c r="P25" i="9"/>
  <c r="O25" i="9"/>
  <c r="R25" i="9" s="1"/>
  <c r="M25" i="9"/>
  <c r="L25" i="9"/>
  <c r="K25" i="9"/>
  <c r="N25" i="9" s="1"/>
  <c r="I25" i="9"/>
  <c r="H25" i="9"/>
  <c r="J25" i="9" s="1"/>
  <c r="E25" i="9"/>
  <c r="D25" i="9"/>
  <c r="F25" i="9" s="1"/>
  <c r="C25" i="9"/>
  <c r="S25" i="9" s="1"/>
  <c r="Q24" i="9"/>
  <c r="P24" i="9"/>
  <c r="O24" i="9"/>
  <c r="R24" i="9" s="1"/>
  <c r="M24" i="9"/>
  <c r="L24" i="9"/>
  <c r="K24" i="9"/>
  <c r="N24" i="9" s="1"/>
  <c r="I24" i="9"/>
  <c r="H24" i="9"/>
  <c r="J24" i="9" s="1"/>
  <c r="E24" i="9"/>
  <c r="D24" i="9"/>
  <c r="F24" i="9" s="1"/>
  <c r="C24" i="9"/>
  <c r="S24" i="9" s="1"/>
  <c r="Q23" i="9"/>
  <c r="P23" i="9"/>
  <c r="O23" i="9"/>
  <c r="R23" i="9" s="1"/>
  <c r="M23" i="9"/>
  <c r="L23" i="9"/>
  <c r="K23" i="9"/>
  <c r="N23" i="9" s="1"/>
  <c r="I23" i="9"/>
  <c r="H23" i="9"/>
  <c r="J23" i="9" s="1"/>
  <c r="E23" i="9"/>
  <c r="D23" i="9"/>
  <c r="F23" i="9" s="1"/>
  <c r="C23" i="9"/>
  <c r="S23" i="9" s="1"/>
  <c r="Q22" i="9"/>
  <c r="P22" i="9"/>
  <c r="O22" i="9"/>
  <c r="R22" i="9" s="1"/>
  <c r="M22" i="9"/>
  <c r="L22" i="9"/>
  <c r="K22" i="9"/>
  <c r="N22" i="9" s="1"/>
  <c r="I22" i="9"/>
  <c r="H22" i="9"/>
  <c r="J22" i="9" s="1"/>
  <c r="E22" i="9"/>
  <c r="D22" i="9"/>
  <c r="F22" i="9" s="1"/>
  <c r="C22" i="9"/>
  <c r="S22" i="9" s="1"/>
  <c r="Q21" i="9"/>
  <c r="P21" i="9"/>
  <c r="O21" i="9"/>
  <c r="R21" i="9" s="1"/>
  <c r="M21" i="9"/>
  <c r="L21" i="9"/>
  <c r="K21" i="9"/>
  <c r="N21" i="9" s="1"/>
  <c r="I21" i="9"/>
  <c r="H21" i="9"/>
  <c r="J21" i="9" s="1"/>
  <c r="E21" i="9"/>
  <c r="D21" i="9"/>
  <c r="C21" i="9"/>
  <c r="S21" i="9" s="1"/>
  <c r="Q20" i="9"/>
  <c r="P20" i="9"/>
  <c r="R20" i="9" s="1"/>
  <c r="O20" i="9"/>
  <c r="M20" i="9"/>
  <c r="L20" i="9"/>
  <c r="N20" i="9" s="1"/>
  <c r="K20" i="9"/>
  <c r="I20" i="9"/>
  <c r="H20" i="9"/>
  <c r="J20" i="9" s="1"/>
  <c r="E20" i="9"/>
  <c r="D20" i="9"/>
  <c r="C20" i="9"/>
  <c r="S20" i="9" s="1"/>
  <c r="Q19" i="9"/>
  <c r="P19" i="9"/>
  <c r="R19" i="9" s="1"/>
  <c r="O19" i="9"/>
  <c r="M19" i="9"/>
  <c r="L19" i="9"/>
  <c r="N19" i="9" s="1"/>
  <c r="K19" i="9"/>
  <c r="I19" i="9"/>
  <c r="H19" i="9"/>
  <c r="J19" i="9" s="1"/>
  <c r="E19" i="9"/>
  <c r="D19" i="9"/>
  <c r="C19" i="9"/>
  <c r="S19" i="9" s="1"/>
  <c r="Q18" i="9"/>
  <c r="P18" i="9"/>
  <c r="R18" i="9" s="1"/>
  <c r="O18" i="9"/>
  <c r="M18" i="9"/>
  <c r="L18" i="9"/>
  <c r="N18" i="9" s="1"/>
  <c r="K18" i="9"/>
  <c r="I18" i="9"/>
  <c r="H18" i="9"/>
  <c r="J18" i="9" s="1"/>
  <c r="E18" i="9"/>
  <c r="D18" i="9"/>
  <c r="C18" i="9"/>
  <c r="S18" i="9" s="1"/>
  <c r="Q17" i="9"/>
  <c r="P17" i="9"/>
  <c r="R17" i="9" s="1"/>
  <c r="O17" i="9"/>
  <c r="M17" i="9"/>
  <c r="L17" i="9"/>
  <c r="N17" i="9" s="1"/>
  <c r="K17" i="9"/>
  <c r="I17" i="9"/>
  <c r="H17" i="9"/>
  <c r="J17" i="9" s="1"/>
  <c r="E17" i="9"/>
  <c r="D17" i="9"/>
  <c r="C17" i="9"/>
  <c r="S17" i="9" s="1"/>
  <c r="Q16" i="9"/>
  <c r="P16" i="9"/>
  <c r="R16" i="9" s="1"/>
  <c r="O16" i="9"/>
  <c r="M16" i="9"/>
  <c r="L16" i="9"/>
  <c r="N16" i="9" s="1"/>
  <c r="K16" i="9"/>
  <c r="I16" i="9"/>
  <c r="H16" i="9"/>
  <c r="J16" i="9" s="1"/>
  <c r="E16" i="9"/>
  <c r="D16" i="9"/>
  <c r="C16" i="9"/>
  <c r="S16" i="9" s="1"/>
  <c r="Q15" i="9"/>
  <c r="P15" i="9"/>
  <c r="R15" i="9" s="1"/>
  <c r="O15" i="9"/>
  <c r="M15" i="9"/>
  <c r="L15" i="9"/>
  <c r="N15" i="9" s="1"/>
  <c r="K15" i="9"/>
  <c r="I15" i="9"/>
  <c r="H15" i="9"/>
  <c r="J15" i="9" s="1"/>
  <c r="E15" i="9"/>
  <c r="D15" i="9"/>
  <c r="C15" i="9"/>
  <c r="S15" i="9" s="1"/>
  <c r="Q14" i="9"/>
  <c r="P14" i="9"/>
  <c r="R14" i="9" s="1"/>
  <c r="O14" i="9"/>
  <c r="M14" i="9"/>
  <c r="L14" i="9"/>
  <c r="N14" i="9" s="1"/>
  <c r="K14" i="9"/>
  <c r="I14" i="9"/>
  <c r="H14" i="9"/>
  <c r="J14" i="9" s="1"/>
  <c r="E14" i="9"/>
  <c r="D14" i="9"/>
  <c r="C14" i="9"/>
  <c r="S14" i="9" s="1"/>
  <c r="Q13" i="9"/>
  <c r="P13" i="9"/>
  <c r="R13" i="9" s="1"/>
  <c r="O13" i="9"/>
  <c r="M13" i="9"/>
  <c r="L13" i="9"/>
  <c r="N13" i="9" s="1"/>
  <c r="K13" i="9"/>
  <c r="I13" i="9"/>
  <c r="H13" i="9"/>
  <c r="J13" i="9" s="1"/>
  <c r="E13" i="9"/>
  <c r="D13" i="9"/>
  <c r="C13" i="9"/>
  <c r="S13" i="9" s="1"/>
  <c r="Q12" i="9"/>
  <c r="P12" i="9"/>
  <c r="R12" i="9" s="1"/>
  <c r="O12" i="9"/>
  <c r="M12" i="9"/>
  <c r="L12" i="9"/>
  <c r="N12" i="9" s="1"/>
  <c r="K12" i="9"/>
  <c r="I12" i="9"/>
  <c r="H12" i="9"/>
  <c r="J12" i="9" s="1"/>
  <c r="E12" i="9"/>
  <c r="D12" i="9"/>
  <c r="C12" i="9"/>
  <c r="S12" i="9" s="1"/>
  <c r="Q11" i="9"/>
  <c r="P11" i="9"/>
  <c r="R11" i="9" s="1"/>
  <c r="O11" i="9"/>
  <c r="M11" i="9"/>
  <c r="L11" i="9"/>
  <c r="N11" i="9" s="1"/>
  <c r="K11" i="9"/>
  <c r="I11" i="9"/>
  <c r="H11" i="9"/>
  <c r="J11" i="9" s="1"/>
  <c r="E11" i="9"/>
  <c r="D11" i="9"/>
  <c r="C11" i="9"/>
  <c r="S11" i="9" s="1"/>
  <c r="Q10" i="9"/>
  <c r="P10" i="9"/>
  <c r="R10" i="9" s="1"/>
  <c r="O10" i="9"/>
  <c r="M10" i="9"/>
  <c r="L10" i="9"/>
  <c r="N10" i="9" s="1"/>
  <c r="K10" i="9"/>
  <c r="I10" i="9"/>
  <c r="H10" i="9"/>
  <c r="J10" i="9" s="1"/>
  <c r="E10" i="9"/>
  <c r="D10" i="9"/>
  <c r="C10" i="9"/>
  <c r="S10" i="9" s="1"/>
  <c r="Q9" i="9"/>
  <c r="P9" i="9"/>
  <c r="R9" i="9" s="1"/>
  <c r="O9" i="9"/>
  <c r="M9" i="9"/>
  <c r="L9" i="9"/>
  <c r="N9" i="9" s="1"/>
  <c r="K9" i="9"/>
  <c r="I9" i="9"/>
  <c r="H9" i="9"/>
  <c r="J9" i="9" s="1"/>
  <c r="E9" i="9"/>
  <c r="D9" i="9"/>
  <c r="C9" i="9"/>
  <c r="S9" i="9" s="1"/>
  <c r="Q8" i="9"/>
  <c r="P8" i="9"/>
  <c r="R8" i="9" s="1"/>
  <c r="O8" i="9"/>
  <c r="M8" i="9"/>
  <c r="L8" i="9"/>
  <c r="N8" i="9" s="1"/>
  <c r="K8" i="9"/>
  <c r="I8" i="9"/>
  <c r="H8" i="9"/>
  <c r="J8" i="9" s="1"/>
  <c r="E8" i="9"/>
  <c r="D8" i="9"/>
  <c r="C8" i="9"/>
  <c r="S8" i="9" s="1"/>
  <c r="Q7" i="9"/>
  <c r="P7" i="9"/>
  <c r="R7" i="9" s="1"/>
  <c r="O7" i="9"/>
  <c r="M7" i="9"/>
  <c r="L7" i="9"/>
  <c r="N7" i="9" s="1"/>
  <c r="K7" i="9"/>
  <c r="I7" i="9"/>
  <c r="H7" i="9"/>
  <c r="J7" i="9" s="1"/>
  <c r="E7" i="9"/>
  <c r="D7" i="9"/>
  <c r="C7" i="9"/>
  <c r="S7" i="9" s="1"/>
  <c r="Q6" i="9"/>
  <c r="P6" i="9"/>
  <c r="R6" i="9" s="1"/>
  <c r="O6" i="9"/>
  <c r="M6" i="9"/>
  <c r="L6" i="9"/>
  <c r="N6" i="9" s="1"/>
  <c r="K6" i="9"/>
  <c r="I6" i="9"/>
  <c r="H6" i="9"/>
  <c r="J6" i="9" s="1"/>
  <c r="E6" i="9"/>
  <c r="D6" i="9"/>
  <c r="C6" i="9"/>
  <c r="S6" i="9" s="1"/>
  <c r="Q5" i="9"/>
  <c r="P5" i="9"/>
  <c r="R5" i="9" s="1"/>
  <c r="O5" i="9"/>
  <c r="M5" i="9"/>
  <c r="L5" i="9"/>
  <c r="N5" i="9" s="1"/>
  <c r="K5" i="9"/>
  <c r="I5" i="9"/>
  <c r="H5" i="9"/>
  <c r="J5" i="9" s="1"/>
  <c r="E5" i="9"/>
  <c r="D5" i="9"/>
  <c r="C5" i="9"/>
  <c r="S5" i="9" s="1"/>
  <c r="Q4" i="9"/>
  <c r="P4" i="9"/>
  <c r="O4" i="9"/>
  <c r="M4" i="9"/>
  <c r="L4" i="9"/>
  <c r="K4" i="9"/>
  <c r="I4" i="9"/>
  <c r="H4" i="9"/>
  <c r="J4" i="9" s="1"/>
  <c r="E4" i="9"/>
  <c r="D4" i="9"/>
  <c r="C4" i="9"/>
  <c r="S4" i="9" s="1"/>
  <c r="S82" i="9" l="1"/>
  <c r="S73" i="9"/>
  <c r="E82" i="9"/>
  <c r="E84" i="9" s="1"/>
  <c r="E73" i="9"/>
  <c r="D73" i="9"/>
  <c r="D82" i="9"/>
  <c r="D84" i="9" s="1"/>
  <c r="F4" i="9"/>
  <c r="I82" i="9"/>
  <c r="I84" i="9" s="1"/>
  <c r="I73" i="9"/>
  <c r="K82" i="9"/>
  <c r="K84" i="9" s="1"/>
  <c r="K73" i="9"/>
  <c r="M82" i="9"/>
  <c r="M84" i="9" s="1"/>
  <c r="M73" i="9"/>
  <c r="O82" i="9"/>
  <c r="O84" i="9" s="1"/>
  <c r="O73" i="9"/>
  <c r="Q82" i="9"/>
  <c r="Q84" i="9" s="1"/>
  <c r="Q73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C82" i="9"/>
  <c r="C73" i="9"/>
  <c r="H82" i="9"/>
  <c r="H73" i="9"/>
  <c r="L73" i="9"/>
  <c r="L82" i="9"/>
  <c r="L84" i="9" s="1"/>
  <c r="N4" i="9"/>
  <c r="P82" i="9"/>
  <c r="P73" i="9"/>
  <c r="R4" i="9"/>
  <c r="H75" i="9"/>
  <c r="P75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R63" i="9"/>
  <c r="S83" i="9"/>
  <c r="S75" i="9"/>
  <c r="J65" i="9"/>
  <c r="J75" i="9" s="1"/>
  <c r="N65" i="9"/>
  <c r="N75" i="9" s="1"/>
  <c r="R65" i="9"/>
  <c r="R75" i="9" s="1"/>
  <c r="C75" i="9"/>
  <c r="E75" i="9"/>
  <c r="I75" i="9"/>
  <c r="K75" i="9"/>
  <c r="M75" i="9"/>
  <c r="O75" i="9"/>
  <c r="Q75" i="9"/>
  <c r="G77" i="9"/>
  <c r="G78" i="9" s="1"/>
  <c r="C83" i="9"/>
  <c r="H83" i="9"/>
  <c r="P83" i="9"/>
  <c r="F64" i="9"/>
  <c r="F65" i="9"/>
  <c r="F75" i="9" s="1"/>
  <c r="F66" i="9"/>
  <c r="F67" i="9"/>
  <c r="F68" i="9"/>
  <c r="F69" i="9"/>
  <c r="F70" i="9"/>
  <c r="F71" i="9"/>
  <c r="F72" i="9"/>
  <c r="D75" i="9"/>
  <c r="L75" i="9"/>
  <c r="K24" i="5"/>
  <c r="P77" i="9" l="1"/>
  <c r="P78" i="9" s="1"/>
  <c r="P74" i="9"/>
  <c r="N73" i="9"/>
  <c r="N74" i="9" s="1"/>
  <c r="L77" i="9"/>
  <c r="L78" i="9" s="1"/>
  <c r="L74" i="9"/>
  <c r="H84" i="9"/>
  <c r="C84" i="9"/>
  <c r="Q74" i="9"/>
  <c r="Q77" i="9"/>
  <c r="Q78" i="9" s="1"/>
  <c r="O74" i="9"/>
  <c r="O77" i="9"/>
  <c r="M74" i="9"/>
  <c r="M77" i="9"/>
  <c r="M78" i="9" s="1"/>
  <c r="K74" i="9"/>
  <c r="K77" i="9"/>
  <c r="I74" i="9"/>
  <c r="I77" i="9"/>
  <c r="I78" i="9" s="1"/>
  <c r="F73" i="9"/>
  <c r="D77" i="9"/>
  <c r="D78" i="9" s="1"/>
  <c r="D74" i="9"/>
  <c r="S74" i="9"/>
  <c r="R73" i="9"/>
  <c r="R74" i="9" s="1"/>
  <c r="P84" i="9"/>
  <c r="H77" i="9"/>
  <c r="H78" i="9" s="1"/>
  <c r="H74" i="9"/>
  <c r="C74" i="9"/>
  <c r="C77" i="9"/>
  <c r="C78" i="9" s="1"/>
  <c r="E74" i="9"/>
  <c r="E77" i="9"/>
  <c r="E78" i="9" s="1"/>
  <c r="J73" i="9"/>
  <c r="S84" i="9"/>
  <c r="D13" i="2"/>
  <c r="J77" i="9" l="1"/>
  <c r="J74" i="9"/>
  <c r="F77" i="9"/>
  <c r="F74" i="9"/>
  <c r="K78" i="9"/>
  <c r="N77" i="9"/>
  <c r="R77" i="9"/>
  <c r="O78" i="9"/>
  <c r="E15" i="4"/>
  <c r="E13" i="4"/>
  <c r="L13" i="3"/>
  <c r="EC27" i="8"/>
  <c r="EB27" i="8"/>
  <c r="DZ27" i="8"/>
  <c r="DY27" i="8"/>
  <c r="DX27" i="8"/>
  <c r="DW27" i="8"/>
  <c r="DV27" i="8"/>
  <c r="DU27" i="8"/>
  <c r="DT27" i="8"/>
  <c r="DS27" i="8"/>
  <c r="DR27" i="8"/>
  <c r="DQ27" i="8"/>
  <c r="DO27" i="8"/>
  <c r="DN27" i="8"/>
  <c r="DM27" i="8"/>
  <c r="DL27" i="8"/>
  <c r="DK27" i="8"/>
  <c r="DJ27" i="8"/>
  <c r="DI27" i="8"/>
  <c r="DH27" i="8"/>
  <c r="DG27" i="8"/>
  <c r="DF27" i="8"/>
  <c r="DA27" i="8"/>
  <c r="CZ27" i="8"/>
  <c r="CY27" i="8"/>
  <c r="CX27" i="8"/>
  <c r="CW27" i="8"/>
  <c r="CV27" i="8"/>
  <c r="CU27" i="8"/>
  <c r="CS27" i="8"/>
  <c r="CR27" i="8"/>
  <c r="CQ27" i="8"/>
  <c r="CP27" i="8"/>
  <c r="CO27" i="8"/>
  <c r="CN27" i="8"/>
  <c r="CM27" i="8"/>
  <c r="CL27" i="8"/>
  <c r="CK27" i="8"/>
  <c r="CJ27" i="8"/>
  <c r="CH27" i="8"/>
  <c r="CF27" i="8"/>
  <c r="CE27" i="8"/>
  <c r="CD27" i="8"/>
  <c r="CC27" i="8"/>
  <c r="CB27" i="8"/>
  <c r="CA27" i="8"/>
  <c r="BZ27" i="8"/>
  <c r="BY27" i="8"/>
  <c r="BW27" i="8"/>
  <c r="BV27" i="8"/>
  <c r="BU27" i="8"/>
  <c r="BT27" i="8"/>
  <c r="BS27" i="8"/>
  <c r="BR27" i="8"/>
  <c r="BQ27" i="8"/>
  <c r="BP27" i="8"/>
  <c r="BO27" i="8"/>
  <c r="BO29" i="8" s="1"/>
  <c r="BN27" i="8"/>
  <c r="BN29" i="8" s="1"/>
  <c r="BL27" i="8"/>
  <c r="BK27" i="8"/>
  <c r="BJ27" i="8"/>
  <c r="BI27" i="8"/>
  <c r="BH27" i="8"/>
  <c r="BG27" i="8"/>
  <c r="BF27" i="8"/>
  <c r="BE27" i="8"/>
  <c r="BD27" i="8"/>
  <c r="BC27" i="8"/>
  <c r="BA27" i="8"/>
  <c r="AZ27" i="8"/>
  <c r="AY27" i="8"/>
  <c r="AX27" i="8"/>
  <c r="AW27" i="8"/>
  <c r="AV27" i="8"/>
  <c r="AU27" i="8"/>
  <c r="AT27" i="8"/>
  <c r="AS27" i="8"/>
  <c r="AR27" i="8"/>
  <c r="AP27" i="8"/>
  <c r="AO27" i="8"/>
  <c r="AN27" i="8"/>
  <c r="AM27" i="8"/>
  <c r="AL27" i="8"/>
  <c r="AK27" i="8"/>
  <c r="AJ27" i="8"/>
  <c r="AI27" i="8"/>
  <c r="AH27" i="8"/>
  <c r="AG27" i="8"/>
  <c r="AE27" i="8"/>
  <c r="AD27" i="8"/>
  <c r="AC27" i="8"/>
  <c r="AB27" i="8"/>
  <c r="AA27" i="8"/>
  <c r="Z27" i="8"/>
  <c r="Y27" i="8"/>
  <c r="X27" i="8"/>
  <c r="W27" i="8"/>
  <c r="V27" i="8"/>
  <c r="T27" i="8"/>
  <c r="S27" i="8"/>
  <c r="R27" i="8"/>
  <c r="Q27" i="8"/>
  <c r="P27" i="8"/>
  <c r="O27" i="8"/>
  <c r="N27" i="8"/>
  <c r="M27" i="8"/>
  <c r="L27" i="8"/>
  <c r="K27" i="8"/>
  <c r="I27" i="8"/>
  <c r="H27" i="8"/>
  <c r="G27" i="8"/>
  <c r="F27" i="8"/>
  <c r="E27" i="8"/>
  <c r="D27" i="8"/>
  <c r="C27" i="8"/>
  <c r="B27" i="8"/>
  <c r="EN26" i="8"/>
  <c r="EM26" i="8"/>
  <c r="EK26" i="8"/>
  <c r="EJ26" i="8"/>
  <c r="EI26" i="8"/>
  <c r="EH26" i="8"/>
  <c r="EO26" i="8" s="1"/>
  <c r="EG26" i="8"/>
  <c r="EF26" i="8"/>
  <c r="EE26" i="8"/>
  <c r="ED26" i="8"/>
  <c r="EA26" i="8"/>
  <c r="DP26" i="8"/>
  <c r="DE26" i="8"/>
  <c r="CT26" i="8"/>
  <c r="CI26" i="8"/>
  <c r="BX26" i="8"/>
  <c r="BM26" i="8"/>
  <c r="BB26" i="8"/>
  <c r="AQ26" i="8"/>
  <c r="AF26" i="8"/>
  <c r="U26" i="8"/>
  <c r="J26" i="8"/>
  <c r="EL26" i="8" s="1"/>
  <c r="EN25" i="8"/>
  <c r="EM25" i="8"/>
  <c r="EK25" i="8"/>
  <c r="EJ25" i="8"/>
  <c r="EI25" i="8"/>
  <c r="EH25" i="8"/>
  <c r="EO25" i="8" s="1"/>
  <c r="EG25" i="8"/>
  <c r="EF25" i="8"/>
  <c r="EE25" i="8"/>
  <c r="ED25" i="8"/>
  <c r="EA25" i="8"/>
  <c r="DP25" i="8"/>
  <c r="DE25" i="8"/>
  <c r="CT25" i="8"/>
  <c r="CI25" i="8"/>
  <c r="BX25" i="8"/>
  <c r="BM25" i="8"/>
  <c r="BB25" i="8"/>
  <c r="AQ25" i="8"/>
  <c r="AF25" i="8"/>
  <c r="U25" i="8"/>
  <c r="J25" i="8"/>
  <c r="EL25" i="8" s="1"/>
  <c r="EN24" i="8"/>
  <c r="EM24" i="8"/>
  <c r="EK24" i="8"/>
  <c r="EJ24" i="8"/>
  <c r="EI24" i="8"/>
  <c r="EH24" i="8"/>
  <c r="EO24" i="8" s="1"/>
  <c r="EG24" i="8"/>
  <c r="EF24" i="8"/>
  <c r="EE24" i="8"/>
  <c r="ED24" i="8"/>
  <c r="EA24" i="8"/>
  <c r="DP24" i="8"/>
  <c r="DE24" i="8"/>
  <c r="CT24" i="8"/>
  <c r="CI24" i="8"/>
  <c r="BX24" i="8"/>
  <c r="BM24" i="8"/>
  <c r="BB24" i="8"/>
  <c r="AQ24" i="8"/>
  <c r="AF24" i="8"/>
  <c r="U24" i="8"/>
  <c r="J24" i="8"/>
  <c r="EL24" i="8" s="1"/>
  <c r="EN23" i="8"/>
  <c r="EM23" i="8"/>
  <c r="EK23" i="8"/>
  <c r="EJ23" i="8"/>
  <c r="EI23" i="8"/>
  <c r="EH23" i="8"/>
  <c r="EO23" i="8" s="1"/>
  <c r="EG23" i="8"/>
  <c r="EF23" i="8"/>
  <c r="EE23" i="8"/>
  <c r="ED23" i="8"/>
  <c r="EA23" i="8"/>
  <c r="DP23" i="8"/>
  <c r="DE23" i="8"/>
  <c r="CT23" i="8"/>
  <c r="CI23" i="8"/>
  <c r="BX23" i="8"/>
  <c r="BM23" i="8"/>
  <c r="BB23" i="8"/>
  <c r="AQ23" i="8"/>
  <c r="AF23" i="8"/>
  <c r="U23" i="8"/>
  <c r="J23" i="8"/>
  <c r="EL23" i="8" s="1"/>
  <c r="EN22" i="8"/>
  <c r="EM22" i="8"/>
  <c r="EK22" i="8"/>
  <c r="EJ22" i="8"/>
  <c r="EI22" i="8"/>
  <c r="EH22" i="8"/>
  <c r="EO22" i="8" s="1"/>
  <c r="EG22" i="8"/>
  <c r="EF22" i="8"/>
  <c r="EE22" i="8"/>
  <c r="ED22" i="8"/>
  <c r="EA22" i="8"/>
  <c r="DP22" i="8"/>
  <c r="DE22" i="8"/>
  <c r="CT22" i="8"/>
  <c r="CI22" i="8"/>
  <c r="BX22" i="8"/>
  <c r="BM22" i="8"/>
  <c r="BB22" i="8"/>
  <c r="AQ22" i="8"/>
  <c r="AF22" i="8"/>
  <c r="U22" i="8"/>
  <c r="J22" i="8"/>
  <c r="EL22" i="8" s="1"/>
  <c r="EN21" i="8"/>
  <c r="EM21" i="8"/>
  <c r="EK21" i="8"/>
  <c r="EJ21" i="8"/>
  <c r="EI21" i="8"/>
  <c r="EH21" i="8"/>
  <c r="EO21" i="8" s="1"/>
  <c r="EG21" i="8"/>
  <c r="EF21" i="8"/>
  <c r="EE21" i="8"/>
  <c r="ED21" i="8"/>
  <c r="EA21" i="8"/>
  <c r="DP21" i="8"/>
  <c r="DE21" i="8"/>
  <c r="CT21" i="8"/>
  <c r="CI21" i="8"/>
  <c r="BX21" i="8"/>
  <c r="BM21" i="8"/>
  <c r="BB21" i="8"/>
  <c r="AQ21" i="8"/>
  <c r="AF21" i="8"/>
  <c r="U21" i="8"/>
  <c r="J21" i="8"/>
  <c r="EL21" i="8" s="1"/>
  <c r="EN20" i="8"/>
  <c r="EM20" i="8"/>
  <c r="EK20" i="8"/>
  <c r="EJ20" i="8"/>
  <c r="EI20" i="8"/>
  <c r="EH20" i="8"/>
  <c r="EO20" i="8" s="1"/>
  <c r="EG20" i="8"/>
  <c r="EF20" i="8"/>
  <c r="EE20" i="8"/>
  <c r="ED20" i="8"/>
  <c r="EA20" i="8"/>
  <c r="DP20" i="8"/>
  <c r="DE20" i="8"/>
  <c r="CT20" i="8"/>
  <c r="CI20" i="8"/>
  <c r="BX20" i="8"/>
  <c r="BM20" i="8"/>
  <c r="BB20" i="8"/>
  <c r="AQ20" i="8"/>
  <c r="AF20" i="8"/>
  <c r="U20" i="8"/>
  <c r="J20" i="8"/>
  <c r="EL20" i="8" s="1"/>
  <c r="EN19" i="8"/>
  <c r="EM19" i="8"/>
  <c r="EK19" i="8"/>
  <c r="EJ19" i="8"/>
  <c r="EI19" i="8"/>
  <c r="EH19" i="8"/>
  <c r="EO19" i="8" s="1"/>
  <c r="EG19" i="8"/>
  <c r="EF19" i="8"/>
  <c r="EE19" i="8"/>
  <c r="ED19" i="8"/>
  <c r="EA19" i="8"/>
  <c r="DP19" i="8"/>
  <c r="DE19" i="8"/>
  <c r="CT19" i="8"/>
  <c r="CI19" i="8"/>
  <c r="BX19" i="8"/>
  <c r="BM19" i="8"/>
  <c r="BB19" i="8"/>
  <c r="AQ19" i="8"/>
  <c r="AF19" i="8"/>
  <c r="U19" i="8"/>
  <c r="J19" i="8"/>
  <c r="EL19" i="8" s="1"/>
  <c r="EN18" i="8"/>
  <c r="EM18" i="8"/>
  <c r="EK18" i="8"/>
  <c r="EJ18" i="8"/>
  <c r="EI18" i="8"/>
  <c r="EH18" i="8"/>
  <c r="EO18" i="8" s="1"/>
  <c r="EG18" i="8"/>
  <c r="EF18" i="8"/>
  <c r="EE18" i="8"/>
  <c r="ED18" i="8"/>
  <c r="EA18" i="8"/>
  <c r="DP18" i="8"/>
  <c r="DE18" i="8"/>
  <c r="CT18" i="8"/>
  <c r="CI18" i="8"/>
  <c r="BX18" i="8"/>
  <c r="BM18" i="8"/>
  <c r="BB18" i="8"/>
  <c r="AQ18" i="8"/>
  <c r="AF18" i="8"/>
  <c r="U18" i="8"/>
  <c r="J18" i="8"/>
  <c r="EL18" i="8" s="1"/>
  <c r="EN17" i="8"/>
  <c r="EM17" i="8"/>
  <c r="EK17" i="8"/>
  <c r="EJ17" i="8"/>
  <c r="EI17" i="8"/>
  <c r="EH17" i="8"/>
  <c r="EO17" i="8" s="1"/>
  <c r="EG17" i="8"/>
  <c r="EF17" i="8"/>
  <c r="EE17" i="8"/>
  <c r="ED17" i="8"/>
  <c r="EA17" i="8"/>
  <c r="DP17" i="8"/>
  <c r="DE17" i="8"/>
  <c r="CT17" i="8"/>
  <c r="CI17" i="8"/>
  <c r="BX17" i="8"/>
  <c r="BM17" i="8"/>
  <c r="BB17" i="8"/>
  <c r="AQ17" i="8"/>
  <c r="AF17" i="8"/>
  <c r="U17" i="8"/>
  <c r="J17" i="8"/>
  <c r="EL17" i="8" s="1"/>
  <c r="EN16" i="8"/>
  <c r="EM16" i="8"/>
  <c r="EK16" i="8"/>
  <c r="EJ16" i="8"/>
  <c r="EI16" i="8"/>
  <c r="EH16" i="8"/>
  <c r="EO16" i="8" s="1"/>
  <c r="EG16" i="8"/>
  <c r="EF16" i="8"/>
  <c r="EE16" i="8"/>
  <c r="ED16" i="8"/>
  <c r="EA16" i="8"/>
  <c r="DP16" i="8"/>
  <c r="DE16" i="8"/>
  <c r="CT16" i="8"/>
  <c r="CI16" i="8"/>
  <c r="BX16" i="8"/>
  <c r="BM16" i="8"/>
  <c r="BB16" i="8"/>
  <c r="AQ16" i="8"/>
  <c r="AF16" i="8"/>
  <c r="U16" i="8"/>
  <c r="J16" i="8"/>
  <c r="EL16" i="8" s="1"/>
  <c r="EN15" i="8"/>
  <c r="EM15" i="8"/>
  <c r="EK15" i="8"/>
  <c r="EJ15" i="8"/>
  <c r="EI15" i="8"/>
  <c r="EH15" i="8"/>
  <c r="EO15" i="8" s="1"/>
  <c r="EG15" i="8"/>
  <c r="EF15" i="8"/>
  <c r="EE15" i="8"/>
  <c r="ED15" i="8"/>
  <c r="EA15" i="8"/>
  <c r="DP15" i="8"/>
  <c r="DE15" i="8"/>
  <c r="CT15" i="8"/>
  <c r="CI15" i="8"/>
  <c r="BX15" i="8"/>
  <c r="BM15" i="8"/>
  <c r="BB15" i="8"/>
  <c r="AQ15" i="8"/>
  <c r="AF15" i="8"/>
  <c r="U15" i="8"/>
  <c r="J15" i="8"/>
  <c r="EL15" i="8" s="1"/>
  <c r="EN14" i="8"/>
  <c r="EM14" i="8"/>
  <c r="EK14" i="8"/>
  <c r="EJ14" i="8"/>
  <c r="EI14" i="8"/>
  <c r="EH14" i="8"/>
  <c r="EO14" i="8" s="1"/>
  <c r="EG14" i="8"/>
  <c r="EF14" i="8"/>
  <c r="EE14" i="8"/>
  <c r="ED14" i="8"/>
  <c r="EA14" i="8"/>
  <c r="DP14" i="8"/>
  <c r="DE14" i="8"/>
  <c r="CT14" i="8"/>
  <c r="CI14" i="8"/>
  <c r="BX14" i="8"/>
  <c r="BM14" i="8"/>
  <c r="BB14" i="8"/>
  <c r="AQ14" i="8"/>
  <c r="AF14" i="8"/>
  <c r="U14" i="8"/>
  <c r="J14" i="8"/>
  <c r="EL14" i="8" s="1"/>
  <c r="EN13" i="8"/>
  <c r="EM13" i="8"/>
  <c r="EK13" i="8"/>
  <c r="EJ13" i="8"/>
  <c r="EI13" i="8"/>
  <c r="EH13" i="8"/>
  <c r="EO13" i="8" s="1"/>
  <c r="EG13" i="8"/>
  <c r="EF13" i="8"/>
  <c r="EE13" i="8"/>
  <c r="ED13" i="8"/>
  <c r="EA13" i="8"/>
  <c r="DP13" i="8"/>
  <c r="DE13" i="8"/>
  <c r="CT13" i="8"/>
  <c r="CI13" i="8"/>
  <c r="BX13" i="8"/>
  <c r="BM13" i="8"/>
  <c r="BB13" i="8"/>
  <c r="AQ13" i="8"/>
  <c r="AF13" i="8"/>
  <c r="U13" i="8"/>
  <c r="J13" i="8"/>
  <c r="EL13" i="8" s="1"/>
  <c r="EN12" i="8"/>
  <c r="EM12" i="8"/>
  <c r="EK12" i="8"/>
  <c r="EJ12" i="8"/>
  <c r="EI12" i="8"/>
  <c r="EH12" i="8"/>
  <c r="EO12" i="8" s="1"/>
  <c r="EG12" i="8"/>
  <c r="EF12" i="8"/>
  <c r="EE12" i="8"/>
  <c r="ED12" i="8"/>
  <c r="EA12" i="8"/>
  <c r="DP12" i="8"/>
  <c r="DE12" i="8"/>
  <c r="CT12" i="8"/>
  <c r="CI12" i="8"/>
  <c r="BX12" i="8"/>
  <c r="BM12" i="8"/>
  <c r="BB12" i="8"/>
  <c r="AQ12" i="8"/>
  <c r="AF12" i="8"/>
  <c r="U12" i="8"/>
  <c r="J12" i="8"/>
  <c r="EL12" i="8" s="1"/>
  <c r="EN11" i="8"/>
  <c r="EM11" i="8"/>
  <c r="EK11" i="8"/>
  <c r="EJ11" i="8"/>
  <c r="EI11" i="8"/>
  <c r="EH11" i="8"/>
  <c r="EO11" i="8" s="1"/>
  <c r="EG11" i="8"/>
  <c r="EF11" i="8"/>
  <c r="EE11" i="8"/>
  <c r="ED11" i="8"/>
  <c r="EA11" i="8"/>
  <c r="DP11" i="8"/>
  <c r="DE11" i="8"/>
  <c r="CT11" i="8"/>
  <c r="CI11" i="8"/>
  <c r="BX11" i="8"/>
  <c r="BM11" i="8"/>
  <c r="BB11" i="8"/>
  <c r="AQ11" i="8"/>
  <c r="AF11" i="8"/>
  <c r="U11" i="8"/>
  <c r="J11" i="8"/>
  <c r="EL11" i="8" s="1"/>
  <c r="EN10" i="8"/>
  <c r="EM10" i="8"/>
  <c r="EK10" i="8"/>
  <c r="EJ10" i="8"/>
  <c r="EI10" i="8"/>
  <c r="EH10" i="8"/>
  <c r="EO10" i="8" s="1"/>
  <c r="EG10" i="8"/>
  <c r="EF10" i="8"/>
  <c r="EE10" i="8"/>
  <c r="ED10" i="8"/>
  <c r="EA10" i="8"/>
  <c r="DP10" i="8"/>
  <c r="DE10" i="8"/>
  <c r="CT10" i="8"/>
  <c r="CI10" i="8"/>
  <c r="BX10" i="8"/>
  <c r="BM10" i="8"/>
  <c r="BB10" i="8"/>
  <c r="AQ10" i="8"/>
  <c r="AF10" i="8"/>
  <c r="U10" i="8"/>
  <c r="J10" i="8"/>
  <c r="EL10" i="8" s="1"/>
  <c r="EN9" i="8"/>
  <c r="EM9" i="8"/>
  <c r="EK9" i="8"/>
  <c r="EJ9" i="8"/>
  <c r="EI9" i="8"/>
  <c r="EH9" i="8"/>
  <c r="EO9" i="8" s="1"/>
  <c r="EG9" i="8"/>
  <c r="EF9" i="8"/>
  <c r="EE9" i="8"/>
  <c r="ED9" i="8"/>
  <c r="EA9" i="8"/>
  <c r="DP9" i="8"/>
  <c r="DE9" i="8"/>
  <c r="CT9" i="8"/>
  <c r="CI9" i="8"/>
  <c r="BX9" i="8"/>
  <c r="BM9" i="8"/>
  <c r="BB9" i="8"/>
  <c r="AQ9" i="8"/>
  <c r="AF9" i="8"/>
  <c r="U9" i="8"/>
  <c r="J9" i="8"/>
  <c r="EL9" i="8" s="1"/>
  <c r="EN8" i="8"/>
  <c r="EM8" i="8"/>
  <c r="EK8" i="8"/>
  <c r="EJ8" i="8"/>
  <c r="EI8" i="8"/>
  <c r="EH8" i="8"/>
  <c r="EO8" i="8" s="1"/>
  <c r="EG8" i="8"/>
  <c r="EF8" i="8"/>
  <c r="EE8" i="8"/>
  <c r="ED8" i="8"/>
  <c r="EA8" i="8"/>
  <c r="DP8" i="8"/>
  <c r="DE8" i="8"/>
  <c r="CT8" i="8"/>
  <c r="CI8" i="8"/>
  <c r="BX8" i="8"/>
  <c r="BM8" i="8"/>
  <c r="BB8" i="8"/>
  <c r="AQ8" i="8"/>
  <c r="AF8" i="8"/>
  <c r="U8" i="8"/>
  <c r="J8" i="8"/>
  <c r="EL8" i="8" s="1"/>
  <c r="EN7" i="8"/>
  <c r="EM7" i="8"/>
  <c r="EK7" i="8"/>
  <c r="EI7" i="8"/>
  <c r="EH7" i="8"/>
  <c r="EO7" i="8" s="1"/>
  <c r="EG7" i="8"/>
  <c r="EF7" i="8"/>
  <c r="EE7" i="8"/>
  <c r="ED7" i="8"/>
  <c r="EA7" i="8"/>
  <c r="DP7" i="8"/>
  <c r="DE7" i="8"/>
  <c r="CT7" i="8"/>
  <c r="CI7" i="8"/>
  <c r="CG7" i="8"/>
  <c r="CG27" i="8" s="1"/>
  <c r="BX7" i="8"/>
  <c r="BM7" i="8"/>
  <c r="BB7" i="8"/>
  <c r="AQ7" i="8"/>
  <c r="AF7" i="8"/>
  <c r="U7" i="8"/>
  <c r="J7" i="8"/>
  <c r="EL7" i="8" s="1"/>
  <c r="EN6" i="8"/>
  <c r="EN27" i="8" s="1"/>
  <c r="EM6" i="8"/>
  <c r="EM27" i="8" s="1"/>
  <c r="EK6" i="8"/>
  <c r="EK27" i="8" s="1"/>
  <c r="EJ6" i="8"/>
  <c r="EI6" i="8"/>
  <c r="EI27" i="8" s="1"/>
  <c r="EH6" i="8"/>
  <c r="EH27" i="8" s="1"/>
  <c r="EG6" i="8"/>
  <c r="EG27" i="8" s="1"/>
  <c r="EF6" i="8"/>
  <c r="EF27" i="8" s="1"/>
  <c r="EE6" i="8"/>
  <c r="EE27" i="8" s="1"/>
  <c r="ED6" i="8"/>
  <c r="ED27" i="8" s="1"/>
  <c r="EA6" i="8"/>
  <c r="EA27" i="8" s="1"/>
  <c r="DP6" i="8"/>
  <c r="DP27" i="8" s="1"/>
  <c r="DE6" i="8"/>
  <c r="DE27" i="8" s="1"/>
  <c r="CT6" i="8"/>
  <c r="CT27" i="8" s="1"/>
  <c r="CI6" i="8"/>
  <c r="CI27" i="8" s="1"/>
  <c r="BX6" i="8"/>
  <c r="BX27" i="8" s="1"/>
  <c r="BM6" i="8"/>
  <c r="BM27" i="8" s="1"/>
  <c r="BB6" i="8"/>
  <c r="BB27" i="8" s="1"/>
  <c r="AQ6" i="8"/>
  <c r="AQ27" i="8" s="1"/>
  <c r="AF6" i="8"/>
  <c r="AF27" i="8" s="1"/>
  <c r="U6" i="8"/>
  <c r="U27" i="8" s="1"/>
  <c r="J6" i="8"/>
  <c r="EL6" i="8" s="1"/>
  <c r="EL27" i="8" s="1"/>
  <c r="EI4" i="8"/>
  <c r="EL4" i="8" s="1"/>
  <c r="DX4" i="8"/>
  <c r="EA4" i="8" s="1"/>
  <c r="DM4" i="8"/>
  <c r="DP4" i="8" s="1"/>
  <c r="DB4" i="8"/>
  <c r="DE4" i="8" s="1"/>
  <c r="CQ4" i="8"/>
  <c r="CT4" i="8" s="1"/>
  <c r="CF4" i="8"/>
  <c r="CI4" i="8" s="1"/>
  <c r="BU4" i="8"/>
  <c r="BX4" i="8" s="1"/>
  <c r="BJ4" i="8"/>
  <c r="BM4" i="8" s="1"/>
  <c r="AY4" i="8"/>
  <c r="BB4" i="8" s="1"/>
  <c r="AN4" i="8"/>
  <c r="AQ4" i="8" s="1"/>
  <c r="AC4" i="8"/>
  <c r="AF4" i="8" s="1"/>
  <c r="R4" i="8"/>
  <c r="U4" i="8" s="1"/>
  <c r="G4" i="8"/>
  <c r="J4" i="8" s="1"/>
  <c r="H13" i="3"/>
  <c r="DS123" i="7"/>
  <c r="DP123" i="7"/>
  <c r="DP129" i="7" s="1"/>
  <c r="DN123" i="7"/>
  <c r="DN129" i="7" s="1"/>
  <c r="DP122" i="7"/>
  <c r="DP128" i="7" s="1"/>
  <c r="DN122" i="7"/>
  <c r="DN128" i="7" s="1"/>
  <c r="DP121" i="7"/>
  <c r="DN121" i="7"/>
  <c r="DP113" i="7"/>
  <c r="DP119" i="7" s="1"/>
  <c r="DN113" i="7"/>
  <c r="DN119" i="7" s="1"/>
  <c r="DK113" i="7"/>
  <c r="DK119" i="7" s="1"/>
  <c r="DJ113" i="7"/>
  <c r="DJ119" i="7" s="1"/>
  <c r="DI113" i="7"/>
  <c r="DI119" i="7" s="1"/>
  <c r="DH113" i="7"/>
  <c r="DH119" i="7" s="1"/>
  <c r="DG113" i="7"/>
  <c r="DG119" i="7" s="1"/>
  <c r="DF113" i="7"/>
  <c r="DF119" i="7" s="1"/>
  <c r="DE113" i="7"/>
  <c r="DE119" i="7" s="1"/>
  <c r="DD113" i="7"/>
  <c r="DD119" i="7" s="1"/>
  <c r="DC113" i="7"/>
  <c r="DC119" i="7" s="1"/>
  <c r="DB113" i="7"/>
  <c r="DB119" i="7" s="1"/>
  <c r="DA113" i="7"/>
  <c r="DA119" i="7" s="1"/>
  <c r="CZ113" i="7"/>
  <c r="CZ119" i="7" s="1"/>
  <c r="CY113" i="7"/>
  <c r="CY119" i="7" s="1"/>
  <c r="CX113" i="7"/>
  <c r="CX119" i="7" s="1"/>
  <c r="CW113" i="7"/>
  <c r="CW119" i="7" s="1"/>
  <c r="CV113" i="7"/>
  <c r="CV119" i="7" s="1"/>
  <c r="CU113" i="7"/>
  <c r="CU119" i="7" s="1"/>
  <c r="CT113" i="7"/>
  <c r="CT119" i="7" s="1"/>
  <c r="CS113" i="7"/>
  <c r="CS119" i="7" s="1"/>
  <c r="CR113" i="7"/>
  <c r="CR119" i="7" s="1"/>
  <c r="CQ113" i="7"/>
  <c r="CQ119" i="7" s="1"/>
  <c r="CP113" i="7"/>
  <c r="CP119" i="7" s="1"/>
  <c r="CO113" i="7"/>
  <c r="CO119" i="7" s="1"/>
  <c r="CN113" i="7"/>
  <c r="CN119" i="7" s="1"/>
  <c r="CM113" i="7"/>
  <c r="CM119" i="7" s="1"/>
  <c r="CL113" i="7"/>
  <c r="CL119" i="7" s="1"/>
  <c r="CK113" i="7"/>
  <c r="CK119" i="7" s="1"/>
  <c r="CJ113" i="7"/>
  <c r="CJ119" i="7" s="1"/>
  <c r="CI113" i="7"/>
  <c r="CI119" i="7" s="1"/>
  <c r="CH113" i="7"/>
  <c r="CH119" i="7" s="1"/>
  <c r="CG113" i="7"/>
  <c r="CG119" i="7" s="1"/>
  <c r="CF113" i="7"/>
  <c r="CF119" i="7" s="1"/>
  <c r="CE113" i="7"/>
  <c r="CE119" i="7" s="1"/>
  <c r="CD113" i="7"/>
  <c r="CD119" i="7" s="1"/>
  <c r="CC113" i="7"/>
  <c r="CC119" i="7" s="1"/>
  <c r="CB113" i="7"/>
  <c r="CB119" i="7" s="1"/>
  <c r="CA113" i="7"/>
  <c r="CA119" i="7" s="1"/>
  <c r="BZ113" i="7"/>
  <c r="BZ119" i="7" s="1"/>
  <c r="BY113" i="7"/>
  <c r="BY119" i="7" s="1"/>
  <c r="BX113" i="7"/>
  <c r="BX119" i="7" s="1"/>
  <c r="BW113" i="7"/>
  <c r="BW119" i="7" s="1"/>
  <c r="BV113" i="7"/>
  <c r="BV119" i="7" s="1"/>
  <c r="BU113" i="7"/>
  <c r="BU119" i="7" s="1"/>
  <c r="BT113" i="7"/>
  <c r="BT119" i="7" s="1"/>
  <c r="BS113" i="7"/>
  <c r="BS119" i="7" s="1"/>
  <c r="BR113" i="7"/>
  <c r="BR119" i="7" s="1"/>
  <c r="BQ113" i="7"/>
  <c r="BQ119" i="7" s="1"/>
  <c r="BP113" i="7"/>
  <c r="BP119" i="7" s="1"/>
  <c r="BO113" i="7"/>
  <c r="BO119" i="7" s="1"/>
  <c r="BN113" i="7"/>
  <c r="BN119" i="7" s="1"/>
  <c r="BM113" i="7"/>
  <c r="BM119" i="7" s="1"/>
  <c r="BL113" i="7"/>
  <c r="BL119" i="7" s="1"/>
  <c r="BK113" i="7"/>
  <c r="BK119" i="7" s="1"/>
  <c r="BJ113" i="7"/>
  <c r="BJ119" i="7" s="1"/>
  <c r="BI113" i="7"/>
  <c r="BI119" i="7" s="1"/>
  <c r="BH113" i="7"/>
  <c r="BH119" i="7" s="1"/>
  <c r="BG113" i="7"/>
  <c r="BG119" i="7" s="1"/>
  <c r="BF113" i="7"/>
  <c r="BF119" i="7" s="1"/>
  <c r="BE113" i="7"/>
  <c r="BE119" i="7" s="1"/>
  <c r="BD113" i="7"/>
  <c r="BD119" i="7" s="1"/>
  <c r="BC113" i="7"/>
  <c r="BC119" i="7" s="1"/>
  <c r="BB113" i="7"/>
  <c r="BB119" i="7" s="1"/>
  <c r="BA113" i="7"/>
  <c r="BA119" i="7" s="1"/>
  <c r="AZ113" i="7"/>
  <c r="AZ119" i="7" s="1"/>
  <c r="AY113" i="7"/>
  <c r="AY119" i="7" s="1"/>
  <c r="AX113" i="7"/>
  <c r="AX119" i="7" s="1"/>
  <c r="AW113" i="7"/>
  <c r="AW119" i="7" s="1"/>
  <c r="AV113" i="7"/>
  <c r="AV119" i="7" s="1"/>
  <c r="AU113" i="7"/>
  <c r="AU119" i="7" s="1"/>
  <c r="AT113" i="7"/>
  <c r="AT119" i="7" s="1"/>
  <c r="AS113" i="7"/>
  <c r="AS119" i="7" s="1"/>
  <c r="AR113" i="7"/>
  <c r="AR119" i="7" s="1"/>
  <c r="AQ113" i="7"/>
  <c r="AQ119" i="7" s="1"/>
  <c r="AP113" i="7"/>
  <c r="AP119" i="7" s="1"/>
  <c r="AO113" i="7"/>
  <c r="AO119" i="7" s="1"/>
  <c r="AN113" i="7"/>
  <c r="AN119" i="7" s="1"/>
  <c r="AM113" i="7"/>
  <c r="AM119" i="7" s="1"/>
  <c r="AL113" i="7"/>
  <c r="AL119" i="7" s="1"/>
  <c r="AK113" i="7"/>
  <c r="AK119" i="7" s="1"/>
  <c r="AJ113" i="7"/>
  <c r="AJ119" i="7" s="1"/>
  <c r="AI113" i="7"/>
  <c r="AI119" i="7" s="1"/>
  <c r="AH113" i="7"/>
  <c r="AH119" i="7" s="1"/>
  <c r="AG113" i="7"/>
  <c r="AG119" i="7" s="1"/>
  <c r="AF113" i="7"/>
  <c r="AF119" i="7" s="1"/>
  <c r="AE113" i="7"/>
  <c r="AE119" i="7" s="1"/>
  <c r="AD113" i="7"/>
  <c r="AD119" i="7" s="1"/>
  <c r="AC113" i="7"/>
  <c r="AC119" i="7" s="1"/>
  <c r="AB113" i="7"/>
  <c r="AB119" i="7" s="1"/>
  <c r="AA113" i="7"/>
  <c r="Z113" i="7"/>
  <c r="Y113" i="7"/>
  <c r="X113" i="7"/>
  <c r="W113" i="7"/>
  <c r="V113" i="7"/>
  <c r="U113" i="7"/>
  <c r="T113" i="7"/>
  <c r="S113" i="7"/>
  <c r="R113" i="7"/>
  <c r="Q113" i="7"/>
  <c r="P113" i="7"/>
  <c r="O113" i="7"/>
  <c r="N113" i="7"/>
  <c r="M113" i="7"/>
  <c r="L113" i="7"/>
  <c r="K113" i="7"/>
  <c r="J113" i="7"/>
  <c r="I113" i="7"/>
  <c r="H113" i="7"/>
  <c r="G113" i="7"/>
  <c r="F113" i="7"/>
  <c r="E113" i="7"/>
  <c r="D113" i="7"/>
  <c r="DP112" i="7"/>
  <c r="DP114" i="7" s="1"/>
  <c r="DP120" i="7" s="1"/>
  <c r="DN112" i="7"/>
  <c r="DN114" i="7" s="1"/>
  <c r="DN120" i="7" s="1"/>
  <c r="DK112" i="7"/>
  <c r="DK118" i="7" s="1"/>
  <c r="DJ112" i="7"/>
  <c r="DJ118" i="7" s="1"/>
  <c r="DI112" i="7"/>
  <c r="DI118" i="7" s="1"/>
  <c r="DH112" i="7"/>
  <c r="DH118" i="7" s="1"/>
  <c r="DG112" i="7"/>
  <c r="DG118" i="7" s="1"/>
  <c r="DF112" i="7"/>
  <c r="DF118" i="7" s="1"/>
  <c r="DE112" i="7"/>
  <c r="DE118" i="7" s="1"/>
  <c r="DD112" i="7"/>
  <c r="DD118" i="7" s="1"/>
  <c r="DC112" i="7"/>
  <c r="DC118" i="7" s="1"/>
  <c r="DB112" i="7"/>
  <c r="DB118" i="7" s="1"/>
  <c r="DA112" i="7"/>
  <c r="DA118" i="7" s="1"/>
  <c r="CZ112" i="7"/>
  <c r="CZ118" i="7" s="1"/>
  <c r="CY112" i="7"/>
  <c r="CY118" i="7" s="1"/>
  <c r="CX112" i="7"/>
  <c r="CX118" i="7" s="1"/>
  <c r="CW112" i="7"/>
  <c r="CW118" i="7" s="1"/>
  <c r="CV112" i="7"/>
  <c r="CV118" i="7" s="1"/>
  <c r="CU112" i="7"/>
  <c r="CU118" i="7" s="1"/>
  <c r="CT112" i="7"/>
  <c r="CT118" i="7" s="1"/>
  <c r="CS112" i="7"/>
  <c r="CS118" i="7" s="1"/>
  <c r="CR112" i="7"/>
  <c r="CR118" i="7" s="1"/>
  <c r="CQ112" i="7"/>
  <c r="CQ118" i="7" s="1"/>
  <c r="CP112" i="7"/>
  <c r="CP118" i="7" s="1"/>
  <c r="CO112" i="7"/>
  <c r="CO118" i="7" s="1"/>
  <c r="CN112" i="7"/>
  <c r="CN118" i="7" s="1"/>
  <c r="CM112" i="7"/>
  <c r="CM118" i="7" s="1"/>
  <c r="CL112" i="7"/>
  <c r="CL118" i="7" s="1"/>
  <c r="CK112" i="7"/>
  <c r="CK118" i="7" s="1"/>
  <c r="CJ112" i="7"/>
  <c r="CJ118" i="7" s="1"/>
  <c r="CI112" i="7"/>
  <c r="CI118" i="7" s="1"/>
  <c r="CH112" i="7"/>
  <c r="CH118" i="7" s="1"/>
  <c r="CG112" i="7"/>
  <c r="CG118" i="7" s="1"/>
  <c r="CF112" i="7"/>
  <c r="CF118" i="7" s="1"/>
  <c r="CE112" i="7"/>
  <c r="CE118" i="7" s="1"/>
  <c r="CD112" i="7"/>
  <c r="CD118" i="7" s="1"/>
  <c r="CC112" i="7"/>
  <c r="CC118" i="7" s="1"/>
  <c r="CB112" i="7"/>
  <c r="CB118" i="7" s="1"/>
  <c r="CA112" i="7"/>
  <c r="CA118" i="7" s="1"/>
  <c r="BZ112" i="7"/>
  <c r="BZ118" i="7" s="1"/>
  <c r="BY112" i="7"/>
  <c r="BY118" i="7" s="1"/>
  <c r="BX112" i="7"/>
  <c r="BX118" i="7" s="1"/>
  <c r="BW112" i="7"/>
  <c r="BW118" i="7" s="1"/>
  <c r="BV112" i="7"/>
  <c r="BV118" i="7" s="1"/>
  <c r="BU112" i="7"/>
  <c r="BU118" i="7" s="1"/>
  <c r="BT112" i="7"/>
  <c r="BT118" i="7" s="1"/>
  <c r="BS112" i="7"/>
  <c r="BS118" i="7" s="1"/>
  <c r="BR112" i="7"/>
  <c r="BR118" i="7" s="1"/>
  <c r="BQ112" i="7"/>
  <c r="BQ118" i="7" s="1"/>
  <c r="BP112" i="7"/>
  <c r="BP118" i="7" s="1"/>
  <c r="BO112" i="7"/>
  <c r="BO118" i="7" s="1"/>
  <c r="BN112" i="7"/>
  <c r="BN118" i="7" s="1"/>
  <c r="BM112" i="7"/>
  <c r="BM118" i="7" s="1"/>
  <c r="BL112" i="7"/>
  <c r="BL118" i="7" s="1"/>
  <c r="BK112" i="7"/>
  <c r="BK118" i="7" s="1"/>
  <c r="BJ112" i="7"/>
  <c r="BJ118" i="7" s="1"/>
  <c r="BI112" i="7"/>
  <c r="BI118" i="7" s="1"/>
  <c r="BH112" i="7"/>
  <c r="BH118" i="7" s="1"/>
  <c r="BG112" i="7"/>
  <c r="BG118" i="7" s="1"/>
  <c r="BF112" i="7"/>
  <c r="BF118" i="7" s="1"/>
  <c r="BE112" i="7"/>
  <c r="BE118" i="7" s="1"/>
  <c r="BD112" i="7"/>
  <c r="BD118" i="7" s="1"/>
  <c r="BC112" i="7"/>
  <c r="BC118" i="7" s="1"/>
  <c r="BB112" i="7"/>
  <c r="BB118" i="7" s="1"/>
  <c r="BA112" i="7"/>
  <c r="BA118" i="7" s="1"/>
  <c r="AZ112" i="7"/>
  <c r="AZ118" i="7" s="1"/>
  <c r="AY112" i="7"/>
  <c r="AY114" i="7" s="1"/>
  <c r="AY120" i="7" s="1"/>
  <c r="AX112" i="7"/>
  <c r="AX114" i="7" s="1"/>
  <c r="AX120" i="7" s="1"/>
  <c r="AW112" i="7"/>
  <c r="AW114" i="7" s="1"/>
  <c r="AW120" i="7" s="1"/>
  <c r="AV112" i="7"/>
  <c r="AV114" i="7" s="1"/>
  <c r="AV120" i="7" s="1"/>
  <c r="AU112" i="7"/>
  <c r="AU114" i="7" s="1"/>
  <c r="AU120" i="7" s="1"/>
  <c r="AT112" i="7"/>
  <c r="AT114" i="7" s="1"/>
  <c r="AT120" i="7" s="1"/>
  <c r="AS112" i="7"/>
  <c r="AS114" i="7" s="1"/>
  <c r="AS120" i="7" s="1"/>
  <c r="AR112" i="7"/>
  <c r="AR114" i="7" s="1"/>
  <c r="AR120" i="7" s="1"/>
  <c r="AQ112" i="7"/>
  <c r="AQ118" i="7" s="1"/>
  <c r="AP112" i="7"/>
  <c r="AP118" i="7" s="1"/>
  <c r="AO112" i="7"/>
  <c r="AO118" i="7" s="1"/>
  <c r="AN112" i="7"/>
  <c r="AN118" i="7" s="1"/>
  <c r="AM112" i="7"/>
  <c r="AM118" i="7" s="1"/>
  <c r="AL112" i="7"/>
  <c r="AL118" i="7" s="1"/>
  <c r="AK112" i="7"/>
  <c r="AK118" i="7" s="1"/>
  <c r="AJ112" i="7"/>
  <c r="AJ118" i="7" s="1"/>
  <c r="AI112" i="7"/>
  <c r="AI118" i="7" s="1"/>
  <c r="AH112" i="7"/>
  <c r="AH118" i="7" s="1"/>
  <c r="AG112" i="7"/>
  <c r="AG118" i="7" s="1"/>
  <c r="AF112" i="7"/>
  <c r="AF118" i="7" s="1"/>
  <c r="AE112" i="7"/>
  <c r="AE118" i="7" s="1"/>
  <c r="AD112" i="7"/>
  <c r="AD118" i="7" s="1"/>
  <c r="AC112" i="7"/>
  <c r="AC118" i="7" s="1"/>
  <c r="AB112" i="7"/>
  <c r="AB118" i="7" s="1"/>
  <c r="AA112" i="7"/>
  <c r="AA114" i="7" s="1"/>
  <c r="Z112" i="7"/>
  <c r="Z114" i="7" s="1"/>
  <c r="Y112" i="7"/>
  <c r="Y114" i="7" s="1"/>
  <c r="X112" i="7"/>
  <c r="X114" i="7" s="1"/>
  <c r="W112" i="7"/>
  <c r="W114" i="7" s="1"/>
  <c r="V112" i="7"/>
  <c r="V114" i="7" s="1"/>
  <c r="U112" i="7"/>
  <c r="U114" i="7" s="1"/>
  <c r="T112" i="7"/>
  <c r="T114" i="7" s="1"/>
  <c r="S112" i="7"/>
  <c r="S114" i="7" s="1"/>
  <c r="R112" i="7"/>
  <c r="R114" i="7" s="1"/>
  <c r="Q112" i="7"/>
  <c r="Q114" i="7" s="1"/>
  <c r="P112" i="7"/>
  <c r="P114" i="7" s="1"/>
  <c r="O112" i="7"/>
  <c r="O114" i="7" s="1"/>
  <c r="N112" i="7"/>
  <c r="N114" i="7" s="1"/>
  <c r="M112" i="7"/>
  <c r="M114" i="7" s="1"/>
  <c r="L112" i="7"/>
  <c r="L114" i="7" s="1"/>
  <c r="K112" i="7"/>
  <c r="K114" i="7" s="1"/>
  <c r="J112" i="7"/>
  <c r="J114" i="7" s="1"/>
  <c r="I112" i="7"/>
  <c r="I114" i="7" s="1"/>
  <c r="H112" i="7"/>
  <c r="H114" i="7" s="1"/>
  <c r="G112" i="7"/>
  <c r="G114" i="7" s="1"/>
  <c r="F112" i="7"/>
  <c r="F114" i="7" s="1"/>
  <c r="E112" i="7"/>
  <c r="E114" i="7" s="1"/>
  <c r="D112" i="7"/>
  <c r="D114" i="7" s="1"/>
  <c r="DZ108" i="7"/>
  <c r="DY108" i="7"/>
  <c r="DX108" i="7"/>
  <c r="DW108" i="7"/>
  <c r="DV108" i="7"/>
  <c r="DU108" i="7"/>
  <c r="DT108" i="7"/>
  <c r="DS108" i="7"/>
  <c r="DZ107" i="7"/>
  <c r="DY107" i="7"/>
  <c r="DX107" i="7"/>
  <c r="DW107" i="7"/>
  <c r="DV107" i="7"/>
  <c r="DU107" i="7"/>
  <c r="DT107" i="7"/>
  <c r="DP106" i="7"/>
  <c r="DN106" i="7"/>
  <c r="AY106" i="7"/>
  <c r="AY118" i="7" s="1"/>
  <c r="AX106" i="7"/>
  <c r="AX118" i="7" s="1"/>
  <c r="AW106" i="7"/>
  <c r="AW118" i="7" s="1"/>
  <c r="AV106" i="7"/>
  <c r="AV118" i="7" s="1"/>
  <c r="AU106" i="7"/>
  <c r="AU118" i="7" s="1"/>
  <c r="AT106" i="7"/>
  <c r="AT118" i="7" s="1"/>
  <c r="AS106" i="7"/>
  <c r="AS118" i="7" s="1"/>
  <c r="AR106" i="7"/>
  <c r="AR118" i="7" s="1"/>
  <c r="DS105" i="7"/>
  <c r="DP105" i="7"/>
  <c r="DN105" i="7"/>
  <c r="DM105" i="7"/>
  <c r="DL105" i="7"/>
  <c r="DP104" i="7"/>
  <c r="DP125" i="7" s="1"/>
  <c r="DN104" i="7"/>
  <c r="AY104" i="7"/>
  <c r="AX104" i="7"/>
  <c r="AW104" i="7"/>
  <c r="AV104" i="7"/>
  <c r="DX104" i="7" s="1"/>
  <c r="AU104" i="7"/>
  <c r="AT104" i="7"/>
  <c r="DV104" i="7" s="1"/>
  <c r="AS104" i="7"/>
  <c r="AR104" i="7"/>
  <c r="EA102" i="7"/>
  <c r="EA111" i="7" s="1"/>
  <c r="DZ102" i="7"/>
  <c r="DZ111" i="7" s="1"/>
  <c r="DX102" i="7"/>
  <c r="DX111" i="7" s="1"/>
  <c r="DV102" i="7"/>
  <c r="DV111" i="7" s="1"/>
  <c r="DU102" i="7"/>
  <c r="DU111" i="7" s="1"/>
  <c r="DT102" i="7"/>
  <c r="DT111" i="7" s="1"/>
  <c r="DR102" i="7"/>
  <c r="DR105" i="7" s="1"/>
  <c r="DQ102" i="7"/>
  <c r="DQ105" i="7" s="1"/>
  <c r="EA99" i="7"/>
  <c r="DX99" i="7"/>
  <c r="DV99" i="7"/>
  <c r="DU99" i="7"/>
  <c r="DT99" i="7"/>
  <c r="DR99" i="7"/>
  <c r="DZ99" i="7" s="1"/>
  <c r="DM99" i="7"/>
  <c r="DM123" i="7" s="1"/>
  <c r="DM129" i="7" s="1"/>
  <c r="EA98" i="7"/>
  <c r="DX98" i="7"/>
  <c r="DV98" i="7"/>
  <c r="DT98" i="7"/>
  <c r="DR98" i="7"/>
  <c r="DM98" i="7"/>
  <c r="DU98" i="7" s="1"/>
  <c r="EA97" i="7"/>
  <c r="DZ97" i="7"/>
  <c r="DX97" i="7"/>
  <c r="DV97" i="7"/>
  <c r="DT97" i="7"/>
  <c r="DR97" i="7"/>
  <c r="DQ97" i="7"/>
  <c r="DY97" i="7" s="1"/>
  <c r="DM97" i="7"/>
  <c r="DU97" i="7" s="1"/>
  <c r="EA95" i="7"/>
  <c r="DZ95" i="7"/>
  <c r="DX95" i="7"/>
  <c r="DV95" i="7"/>
  <c r="DU95" i="7"/>
  <c r="DT95" i="7"/>
  <c r="DQ95" i="7"/>
  <c r="DY95" i="7" s="1"/>
  <c r="DO95" i="7"/>
  <c r="DW95" i="7" s="1"/>
  <c r="EA94" i="7"/>
  <c r="DZ94" i="7"/>
  <c r="DX94" i="7"/>
  <c r="DV94" i="7"/>
  <c r="DU94" i="7"/>
  <c r="DT94" i="7"/>
  <c r="DR94" i="7"/>
  <c r="DQ94" i="7"/>
  <c r="DY94" i="7" s="1"/>
  <c r="EA92" i="7"/>
  <c r="DZ92" i="7"/>
  <c r="DX92" i="7"/>
  <c r="DV92" i="7"/>
  <c r="DQ92" i="7"/>
  <c r="DY92" i="7" s="1"/>
  <c r="DM92" i="7"/>
  <c r="DU92" i="7" s="1"/>
  <c r="DL92" i="7"/>
  <c r="DT92" i="7" s="1"/>
  <c r="EA91" i="7"/>
  <c r="DZ91" i="7"/>
  <c r="DX91" i="7"/>
  <c r="DV91" i="7"/>
  <c r="DQ91" i="7"/>
  <c r="DY91" i="7" s="1"/>
  <c r="DM91" i="7"/>
  <c r="DU91" i="7" s="1"/>
  <c r="DL91" i="7"/>
  <c r="DT91" i="7" s="1"/>
  <c r="EA90" i="7"/>
  <c r="DZ90" i="7"/>
  <c r="DX90" i="7"/>
  <c r="DV90" i="7"/>
  <c r="DQ90" i="7"/>
  <c r="DY90" i="7" s="1"/>
  <c r="DM90" i="7"/>
  <c r="DU90" i="7" s="1"/>
  <c r="DL90" i="7"/>
  <c r="DT90" i="7" s="1"/>
  <c r="EA89" i="7"/>
  <c r="DZ89" i="7"/>
  <c r="DX89" i="7"/>
  <c r="DV89" i="7"/>
  <c r="DQ89" i="7"/>
  <c r="DY89" i="7" s="1"/>
  <c r="DM89" i="7"/>
  <c r="DU89" i="7" s="1"/>
  <c r="DL89" i="7"/>
  <c r="DT89" i="7" s="1"/>
  <c r="EA88" i="7"/>
  <c r="DZ88" i="7"/>
  <c r="DX88" i="7"/>
  <c r="DV88" i="7"/>
  <c r="DQ88" i="7"/>
  <c r="DY88" i="7" s="1"/>
  <c r="DM88" i="7"/>
  <c r="DU88" i="7" s="1"/>
  <c r="DL88" i="7"/>
  <c r="DT88" i="7" s="1"/>
  <c r="EA87" i="7"/>
  <c r="DZ87" i="7"/>
  <c r="DX87" i="7"/>
  <c r="DV87" i="7"/>
  <c r="DQ87" i="7"/>
  <c r="DY87" i="7" s="1"/>
  <c r="DM87" i="7"/>
  <c r="DU87" i="7" s="1"/>
  <c r="DL87" i="7"/>
  <c r="DT87" i="7" s="1"/>
  <c r="EA86" i="7"/>
  <c r="DZ86" i="7"/>
  <c r="DX86" i="7"/>
  <c r="DV86" i="7"/>
  <c r="DQ86" i="7"/>
  <c r="DY86" i="7" s="1"/>
  <c r="DM86" i="7"/>
  <c r="DU86" i="7" s="1"/>
  <c r="DL86" i="7"/>
  <c r="DT86" i="7" s="1"/>
  <c r="EA85" i="7"/>
  <c r="DZ85" i="7"/>
  <c r="DX85" i="7"/>
  <c r="DV85" i="7"/>
  <c r="DQ85" i="7"/>
  <c r="DY85" i="7" s="1"/>
  <c r="DM85" i="7"/>
  <c r="DU85" i="7" s="1"/>
  <c r="DL85" i="7"/>
  <c r="DT85" i="7" s="1"/>
  <c r="EA84" i="7"/>
  <c r="DZ84" i="7"/>
  <c r="DY84" i="7"/>
  <c r="DX84" i="7"/>
  <c r="DW84" i="7"/>
  <c r="DV84" i="7"/>
  <c r="DU84" i="7"/>
  <c r="DT84" i="7"/>
  <c r="DX83" i="7"/>
  <c r="DV83" i="7"/>
  <c r="DT83" i="7"/>
  <c r="DS83" i="7"/>
  <c r="EA83" i="7" s="1"/>
  <c r="DR83" i="7"/>
  <c r="DZ83" i="7" s="1"/>
  <c r="DQ83" i="7"/>
  <c r="DY83" i="7" s="1"/>
  <c r="DM83" i="7"/>
  <c r="DX82" i="7"/>
  <c r="DV82" i="7"/>
  <c r="DT82" i="7"/>
  <c r="DS82" i="7"/>
  <c r="EA82" i="7" s="1"/>
  <c r="DR82" i="7"/>
  <c r="DZ82" i="7" s="1"/>
  <c r="DM82" i="7"/>
  <c r="DM104" i="7" s="1"/>
  <c r="EA80" i="7"/>
  <c r="DZ80" i="7"/>
  <c r="DX80" i="7"/>
  <c r="DV80" i="7"/>
  <c r="DU80" i="7"/>
  <c r="DQ80" i="7"/>
  <c r="DY80" i="7" s="1"/>
  <c r="DL80" i="7"/>
  <c r="DT80" i="7" s="1"/>
  <c r="EA79" i="7"/>
  <c r="DX79" i="7"/>
  <c r="DV79" i="7"/>
  <c r="DU79" i="7"/>
  <c r="DR79" i="7"/>
  <c r="DZ79" i="7" s="1"/>
  <c r="DQ79" i="7"/>
  <c r="DY79" i="7" s="1"/>
  <c r="DL79" i="7"/>
  <c r="DT79" i="7" s="1"/>
  <c r="EA77" i="7"/>
  <c r="DX77" i="7"/>
  <c r="DV77" i="7"/>
  <c r="DU77" i="7"/>
  <c r="DR77" i="7"/>
  <c r="DZ77" i="7" s="1"/>
  <c r="DQ77" i="7"/>
  <c r="DY77" i="7" s="1"/>
  <c r="DL77" i="7"/>
  <c r="DT77" i="7" s="1"/>
  <c r="EA76" i="7"/>
  <c r="DX76" i="7"/>
  <c r="DV76" i="7"/>
  <c r="DU76" i="7"/>
  <c r="DR76" i="7"/>
  <c r="DZ76" i="7" s="1"/>
  <c r="DQ76" i="7"/>
  <c r="DY76" i="7" s="1"/>
  <c r="DL76" i="7"/>
  <c r="DT76" i="7" s="1"/>
  <c r="EA74" i="7"/>
  <c r="DZ74" i="7"/>
  <c r="DX74" i="7"/>
  <c r="DV74" i="7"/>
  <c r="DU74" i="7"/>
  <c r="DT74" i="7"/>
  <c r="DQ74" i="7"/>
  <c r="DY74" i="7" s="1"/>
  <c r="DO74" i="7"/>
  <c r="DW74" i="7" s="1"/>
  <c r="DL74" i="7"/>
  <c r="EA73" i="7"/>
  <c r="DX73" i="7"/>
  <c r="DV73" i="7"/>
  <c r="DU73" i="7"/>
  <c r="DR73" i="7"/>
  <c r="DZ73" i="7" s="1"/>
  <c r="DL73" i="7"/>
  <c r="DT73" i="7" s="1"/>
  <c r="EA71" i="7"/>
  <c r="DZ71" i="7"/>
  <c r="DX71" i="7"/>
  <c r="DV71" i="7"/>
  <c r="DU71" i="7"/>
  <c r="DQ71" i="7"/>
  <c r="DY71" i="7" s="1"/>
  <c r="DL71" i="7"/>
  <c r="DT71" i="7" s="1"/>
  <c r="EA70" i="7"/>
  <c r="DX70" i="7"/>
  <c r="DV70" i="7"/>
  <c r="DU70" i="7"/>
  <c r="DR70" i="7"/>
  <c r="DZ70" i="7" s="1"/>
  <c r="DQ70" i="7"/>
  <c r="DY70" i="7" s="1"/>
  <c r="DL70" i="7"/>
  <c r="DT70" i="7" s="1"/>
  <c r="EA68" i="7"/>
  <c r="DZ68" i="7"/>
  <c r="DX68" i="7"/>
  <c r="DV68" i="7"/>
  <c r="DU68" i="7"/>
  <c r="DT68" i="7"/>
  <c r="DQ68" i="7"/>
  <c r="DY68" i="7" s="1"/>
  <c r="DO68" i="7"/>
  <c r="DW68" i="7" s="1"/>
  <c r="DL68" i="7"/>
  <c r="EA67" i="7"/>
  <c r="DX67" i="7"/>
  <c r="DV67" i="7"/>
  <c r="DU67" i="7"/>
  <c r="DR67" i="7"/>
  <c r="DZ67" i="7" s="1"/>
  <c r="DL67" i="7"/>
  <c r="DT67" i="7" s="1"/>
  <c r="EA65" i="7"/>
  <c r="DZ65" i="7"/>
  <c r="DX65" i="7"/>
  <c r="DV65" i="7"/>
  <c r="DU65" i="7"/>
  <c r="DQ65" i="7"/>
  <c r="DY65" i="7" s="1"/>
  <c r="DL65" i="7"/>
  <c r="DT65" i="7" s="1"/>
  <c r="EA64" i="7"/>
  <c r="DX64" i="7"/>
  <c r="DV64" i="7"/>
  <c r="DU64" i="7"/>
  <c r="DR64" i="7"/>
  <c r="DZ64" i="7" s="1"/>
  <c r="DQ64" i="7"/>
  <c r="DY64" i="7" s="1"/>
  <c r="DL64" i="7"/>
  <c r="DT64" i="7" s="1"/>
  <c r="EA62" i="7"/>
  <c r="DZ62" i="7"/>
  <c r="DX62" i="7"/>
  <c r="DV62" i="7"/>
  <c r="DU62" i="7"/>
  <c r="DT62" i="7"/>
  <c r="DQ62" i="7"/>
  <c r="DY62" i="7" s="1"/>
  <c r="DO62" i="7"/>
  <c r="DW62" i="7" s="1"/>
  <c r="DL62" i="7"/>
  <c r="EA61" i="7"/>
  <c r="DX61" i="7"/>
  <c r="DV61" i="7"/>
  <c r="DU61" i="7"/>
  <c r="DR61" i="7"/>
  <c r="DZ61" i="7" s="1"/>
  <c r="DL61" i="7"/>
  <c r="DT61" i="7" s="1"/>
  <c r="EA59" i="7"/>
  <c r="DZ59" i="7"/>
  <c r="DX59" i="7"/>
  <c r="DV59" i="7"/>
  <c r="DU59" i="7"/>
  <c r="DQ59" i="7"/>
  <c r="DY59" i="7" s="1"/>
  <c r="DL59" i="7"/>
  <c r="DT59" i="7" s="1"/>
  <c r="EA58" i="7"/>
  <c r="DX58" i="7"/>
  <c r="DV58" i="7"/>
  <c r="DU58" i="7"/>
  <c r="DR58" i="7"/>
  <c r="DZ58" i="7" s="1"/>
  <c r="DQ58" i="7"/>
  <c r="DY58" i="7" s="1"/>
  <c r="DL58" i="7"/>
  <c r="DT58" i="7" s="1"/>
  <c r="EA56" i="7"/>
  <c r="DZ56" i="7"/>
  <c r="DX56" i="7"/>
  <c r="DV56" i="7"/>
  <c r="DU56" i="7"/>
  <c r="DT56" i="7"/>
  <c r="DQ56" i="7"/>
  <c r="DY56" i="7" s="1"/>
  <c r="DO56" i="7"/>
  <c r="DW56" i="7" s="1"/>
  <c r="DL56" i="7"/>
  <c r="EA55" i="7"/>
  <c r="DX55" i="7"/>
  <c r="DV55" i="7"/>
  <c r="DU55" i="7"/>
  <c r="DR55" i="7"/>
  <c r="DZ55" i="7" s="1"/>
  <c r="DL55" i="7"/>
  <c r="DT55" i="7" s="1"/>
  <c r="DZ53" i="7"/>
  <c r="DX53" i="7"/>
  <c r="DV53" i="7"/>
  <c r="DS53" i="7"/>
  <c r="EA53" i="7" s="1"/>
  <c r="DZ52" i="7"/>
  <c r="DX52" i="7"/>
  <c r="DV52" i="7"/>
  <c r="DS52" i="7"/>
  <c r="EA52" i="7" s="1"/>
  <c r="DQ52" i="7"/>
  <c r="DY52" i="7" s="1"/>
  <c r="DM52" i="7"/>
  <c r="DU52" i="7" s="1"/>
  <c r="EA51" i="7"/>
  <c r="DZ51" i="7"/>
  <c r="DX51" i="7"/>
  <c r="DV51" i="7"/>
  <c r="DQ51" i="7"/>
  <c r="DY51" i="7" s="1"/>
  <c r="DM51" i="7"/>
  <c r="DU51" i="7" s="1"/>
  <c r="EA50" i="7"/>
  <c r="DZ50" i="7"/>
  <c r="DX50" i="7"/>
  <c r="DV50" i="7"/>
  <c r="DQ50" i="7"/>
  <c r="DY50" i="7" s="1"/>
  <c r="DM50" i="7"/>
  <c r="DU50" i="7" s="1"/>
  <c r="DZ48" i="7"/>
  <c r="DX48" i="7"/>
  <c r="DV48" i="7"/>
  <c r="DU48" i="7"/>
  <c r="DS48" i="7"/>
  <c r="DQ48" i="7" s="1"/>
  <c r="DL48" i="7"/>
  <c r="DT48" i="7" s="1"/>
  <c r="DX47" i="7"/>
  <c r="DV47" i="7"/>
  <c r="DU47" i="7"/>
  <c r="DS47" i="7"/>
  <c r="DS104" i="7" s="1"/>
  <c r="DR47" i="7"/>
  <c r="DZ47" i="7" s="1"/>
  <c r="DQ47" i="7"/>
  <c r="DY47" i="7" s="1"/>
  <c r="DL47" i="7"/>
  <c r="DT47" i="7" s="1"/>
  <c r="EA45" i="7"/>
  <c r="DX45" i="7"/>
  <c r="DV45" i="7"/>
  <c r="DU45" i="7"/>
  <c r="DT45" i="7"/>
  <c r="DR45" i="7"/>
  <c r="DZ45" i="7" s="1"/>
  <c r="DQ45" i="7"/>
  <c r="DY45" i="7" s="1"/>
  <c r="EA44" i="7"/>
  <c r="DX44" i="7"/>
  <c r="DV44" i="7"/>
  <c r="DU44" i="7"/>
  <c r="DR44" i="7"/>
  <c r="DZ44" i="7" s="1"/>
  <c r="DL44" i="7"/>
  <c r="DT44" i="7" s="1"/>
  <c r="EA42" i="7"/>
  <c r="DX42" i="7"/>
  <c r="DV42" i="7"/>
  <c r="DU42" i="7"/>
  <c r="DR42" i="7"/>
  <c r="DZ42" i="7" s="1"/>
  <c r="DL42" i="7"/>
  <c r="DT42" i="7" s="1"/>
  <c r="EA41" i="7"/>
  <c r="DX41" i="7"/>
  <c r="DV41" i="7"/>
  <c r="DU41" i="7"/>
  <c r="DR41" i="7"/>
  <c r="DZ41" i="7" s="1"/>
  <c r="DL41" i="7"/>
  <c r="DT41" i="7" s="1"/>
  <c r="EA39" i="7"/>
  <c r="DZ39" i="7"/>
  <c r="DX39" i="7"/>
  <c r="DV39" i="7"/>
  <c r="DU39" i="7"/>
  <c r="DQ39" i="7"/>
  <c r="DY39" i="7" s="1"/>
  <c r="DL39" i="7"/>
  <c r="DT39" i="7" s="1"/>
  <c r="EA38" i="7"/>
  <c r="DX38" i="7"/>
  <c r="DV38" i="7"/>
  <c r="DU38" i="7"/>
  <c r="DR38" i="7"/>
  <c r="DZ38" i="7" s="1"/>
  <c r="DQ38" i="7"/>
  <c r="DY38" i="7" s="1"/>
  <c r="DL38" i="7"/>
  <c r="DT38" i="7" s="1"/>
  <c r="EA36" i="7"/>
  <c r="DX36" i="7"/>
  <c r="DV36" i="7"/>
  <c r="DU36" i="7"/>
  <c r="DR36" i="7"/>
  <c r="DZ36" i="7" s="1"/>
  <c r="DQ36" i="7"/>
  <c r="DY36" i="7" s="1"/>
  <c r="DL36" i="7"/>
  <c r="DT36" i="7" s="1"/>
  <c r="EA35" i="7"/>
  <c r="DZ35" i="7"/>
  <c r="DX35" i="7"/>
  <c r="DV35" i="7"/>
  <c r="DU35" i="7"/>
  <c r="DT35" i="7"/>
  <c r="DQ35" i="7"/>
  <c r="DY35" i="7" s="1"/>
  <c r="DO35" i="7"/>
  <c r="DW35" i="7" s="1"/>
  <c r="DL35" i="7"/>
  <c r="EA34" i="7"/>
  <c r="DX34" i="7"/>
  <c r="DV34" i="7"/>
  <c r="DU34" i="7"/>
  <c r="DR34" i="7"/>
  <c r="DZ34" i="7" s="1"/>
  <c r="DL34" i="7"/>
  <c r="DT34" i="7" s="1"/>
  <c r="EA32" i="7"/>
  <c r="DZ32" i="7"/>
  <c r="DX32" i="7"/>
  <c r="DV32" i="7"/>
  <c r="DU32" i="7"/>
  <c r="DQ32" i="7"/>
  <c r="DY32" i="7" s="1"/>
  <c r="DL32" i="7"/>
  <c r="DT32" i="7" s="1"/>
  <c r="EA31" i="7"/>
  <c r="DZ31" i="7"/>
  <c r="DX31" i="7"/>
  <c r="DV31" i="7"/>
  <c r="DU31" i="7"/>
  <c r="DT31" i="7"/>
  <c r="DQ31" i="7"/>
  <c r="DY31" i="7" s="1"/>
  <c r="DO31" i="7"/>
  <c r="DW31" i="7" s="1"/>
  <c r="DL31" i="7"/>
  <c r="EA29" i="7"/>
  <c r="DX29" i="7"/>
  <c r="DV29" i="7"/>
  <c r="DU29" i="7"/>
  <c r="DT29" i="7"/>
  <c r="DR29" i="7"/>
  <c r="DZ29" i="7" s="1"/>
  <c r="EA28" i="7"/>
  <c r="DZ28" i="7"/>
  <c r="DX28" i="7"/>
  <c r="DV28" i="7"/>
  <c r="DU28" i="7"/>
  <c r="DT28" i="7"/>
  <c r="DQ28" i="7"/>
  <c r="DY28" i="7" s="1"/>
  <c r="DO28" i="7"/>
  <c r="DW28" i="7" s="1"/>
  <c r="EA27" i="7"/>
  <c r="DZ27" i="7"/>
  <c r="DX27" i="7"/>
  <c r="DV27" i="7"/>
  <c r="DU27" i="7"/>
  <c r="DT27" i="7"/>
  <c r="DR27" i="7"/>
  <c r="DQ27" i="7"/>
  <c r="DY27" i="7" s="1"/>
  <c r="EA25" i="7"/>
  <c r="DX25" i="7"/>
  <c r="DV25" i="7"/>
  <c r="DU25" i="7"/>
  <c r="DT25" i="7"/>
  <c r="DR25" i="7"/>
  <c r="DZ25" i="7" s="1"/>
  <c r="EA24" i="7"/>
  <c r="DZ24" i="7"/>
  <c r="DX24" i="7"/>
  <c r="DV24" i="7"/>
  <c r="DU24" i="7"/>
  <c r="DT24" i="7"/>
  <c r="DR24" i="7"/>
  <c r="DQ24" i="7"/>
  <c r="DY24" i="7" s="1"/>
  <c r="EA22" i="7"/>
  <c r="DZ22" i="7"/>
  <c r="DX22" i="7"/>
  <c r="DV22" i="7"/>
  <c r="DU22" i="7"/>
  <c r="DQ22" i="7"/>
  <c r="DY22" i="7" s="1"/>
  <c r="DL22" i="7"/>
  <c r="DT22" i="7" s="1"/>
  <c r="EA21" i="7"/>
  <c r="DZ21" i="7"/>
  <c r="DX21" i="7"/>
  <c r="DV21" i="7"/>
  <c r="DU21" i="7"/>
  <c r="DR21" i="7"/>
  <c r="DQ21" i="7"/>
  <c r="DY21" i="7" s="1"/>
  <c r="DL21" i="7"/>
  <c r="DT21" i="7" s="1"/>
  <c r="EA19" i="7"/>
  <c r="DZ19" i="7"/>
  <c r="DX19" i="7"/>
  <c r="DX113" i="7" s="1"/>
  <c r="DV19" i="7"/>
  <c r="DV113" i="7" s="1"/>
  <c r="DU19" i="7"/>
  <c r="DT19" i="7"/>
  <c r="DQ19" i="7"/>
  <c r="DO19" i="7"/>
  <c r="DW19" i="7" s="1"/>
  <c r="DL19" i="7"/>
  <c r="EA18" i="7"/>
  <c r="DX18" i="7"/>
  <c r="DV18" i="7"/>
  <c r="DU18" i="7"/>
  <c r="DR18" i="7"/>
  <c r="DZ18" i="7" s="1"/>
  <c r="DL18" i="7"/>
  <c r="DT18" i="7" s="1"/>
  <c r="EA16" i="7"/>
  <c r="DZ16" i="7"/>
  <c r="DX16" i="7"/>
  <c r="DV16" i="7"/>
  <c r="DU16" i="7"/>
  <c r="DQ16" i="7"/>
  <c r="DY16" i="7" s="1"/>
  <c r="DL16" i="7"/>
  <c r="DT16" i="7" s="1"/>
  <c r="EA15" i="7"/>
  <c r="DZ15" i="7"/>
  <c r="DX15" i="7"/>
  <c r="DV15" i="7"/>
  <c r="DU15" i="7"/>
  <c r="DT15" i="7"/>
  <c r="DQ15" i="7"/>
  <c r="DY15" i="7" s="1"/>
  <c r="DO15" i="7"/>
  <c r="DW15" i="7" s="1"/>
  <c r="DL15" i="7"/>
  <c r="EA13" i="7"/>
  <c r="DX13" i="7"/>
  <c r="DV13" i="7"/>
  <c r="DU13" i="7"/>
  <c r="DR13" i="7"/>
  <c r="DZ13" i="7" s="1"/>
  <c r="DL13" i="7"/>
  <c r="DT13" i="7" s="1"/>
  <c r="EA12" i="7"/>
  <c r="DX12" i="7"/>
  <c r="DV12" i="7"/>
  <c r="DU12" i="7"/>
  <c r="DR12" i="7"/>
  <c r="DZ12" i="7" s="1"/>
  <c r="DL12" i="7"/>
  <c r="DT12" i="7" s="1"/>
  <c r="EA10" i="7"/>
  <c r="DX10" i="7"/>
  <c r="DX112" i="7" s="1"/>
  <c r="DX114" i="7" s="1"/>
  <c r="DV10" i="7"/>
  <c r="DV112" i="7" s="1"/>
  <c r="DV114" i="7" s="1"/>
  <c r="DU10" i="7"/>
  <c r="DR10" i="7"/>
  <c r="DL10" i="7"/>
  <c r="EA9" i="7"/>
  <c r="DX9" i="7"/>
  <c r="DX110" i="7" s="1"/>
  <c r="DV9" i="7"/>
  <c r="DV110" i="7" s="1"/>
  <c r="DU9" i="7"/>
  <c r="DR9" i="7"/>
  <c r="DR104" i="7" s="1"/>
  <c r="DL9" i="7"/>
  <c r="DL104" i="7" s="1"/>
  <c r="S77" i="9" l="1"/>
  <c r="S78" i="9" s="1"/>
  <c r="EL31" i="8"/>
  <c r="EO6" i="8"/>
  <c r="EO27" i="8" s="1"/>
  <c r="EJ7" i="8"/>
  <c r="EJ27" i="8" s="1"/>
  <c r="J27" i="8"/>
  <c r="DL145" i="7"/>
  <c r="DQ9" i="7"/>
  <c r="DT9" i="7"/>
  <c r="DT110" i="7" s="1"/>
  <c r="DZ9" i="7"/>
  <c r="DZ110" i="7" s="1"/>
  <c r="DL123" i="7"/>
  <c r="DL129" i="7" s="1"/>
  <c r="DL121" i="7"/>
  <c r="DL112" i="7"/>
  <c r="DL106" i="7"/>
  <c r="DT10" i="7"/>
  <c r="DT112" i="7" s="1"/>
  <c r="DR123" i="7"/>
  <c r="DR129" i="7" s="1"/>
  <c r="DR121" i="7"/>
  <c r="DR112" i="7"/>
  <c r="DR106" i="7"/>
  <c r="DZ10" i="7"/>
  <c r="DQ10" i="7"/>
  <c r="DY48" i="7"/>
  <c r="DO48" i="7"/>
  <c r="DW48" i="7" s="1"/>
  <c r="DQ12" i="7"/>
  <c r="DQ13" i="7"/>
  <c r="DO16" i="7"/>
  <c r="DW16" i="7" s="1"/>
  <c r="DQ18" i="7"/>
  <c r="DL122" i="7"/>
  <c r="DL128" i="7" s="1"/>
  <c r="DL113" i="7"/>
  <c r="DL119" i="7" s="1"/>
  <c r="DL125" i="7" s="1"/>
  <c r="DY19" i="7"/>
  <c r="DO21" i="7"/>
  <c r="DW21" i="7" s="1"/>
  <c r="DO22" i="7"/>
  <c r="DW22" i="7" s="1"/>
  <c r="DO24" i="7"/>
  <c r="DW24" i="7" s="1"/>
  <c r="DQ25" i="7"/>
  <c r="DO27" i="7"/>
  <c r="DW27" i="7" s="1"/>
  <c r="DQ29" i="7"/>
  <c r="DO32" i="7"/>
  <c r="DW32" i="7" s="1"/>
  <c r="DQ34" i="7"/>
  <c r="DO36" i="7"/>
  <c r="DW36" i="7" s="1"/>
  <c r="DO38" i="7"/>
  <c r="DW38" i="7" s="1"/>
  <c r="DO39" i="7"/>
  <c r="DW39" i="7" s="1"/>
  <c r="DQ41" i="7"/>
  <c r="DQ42" i="7"/>
  <c r="DQ44" i="7"/>
  <c r="DO45" i="7"/>
  <c r="DW45" i="7" s="1"/>
  <c r="DO47" i="7"/>
  <c r="DW47" i="7" s="1"/>
  <c r="DL50" i="7"/>
  <c r="DL51" i="7"/>
  <c r="DL52" i="7"/>
  <c r="DM53" i="7"/>
  <c r="DQ53" i="7"/>
  <c r="DY53" i="7" s="1"/>
  <c r="DQ55" i="7"/>
  <c r="DO58" i="7"/>
  <c r="DW58" i="7" s="1"/>
  <c r="DO59" i="7"/>
  <c r="DW59" i="7" s="1"/>
  <c r="DQ61" i="7"/>
  <c r="DO64" i="7"/>
  <c r="DW64" i="7" s="1"/>
  <c r="DO65" i="7"/>
  <c r="DW65" i="7" s="1"/>
  <c r="DQ67" i="7"/>
  <c r="DO70" i="7"/>
  <c r="DW70" i="7" s="1"/>
  <c r="DO71" i="7"/>
  <c r="DW71" i="7" s="1"/>
  <c r="DQ73" i="7"/>
  <c r="DO76" i="7"/>
  <c r="DW76" i="7" s="1"/>
  <c r="DO77" i="7"/>
  <c r="DW77" i="7" s="1"/>
  <c r="DO79" i="7"/>
  <c r="DW79" i="7" s="1"/>
  <c r="DO80" i="7"/>
  <c r="DW80" i="7" s="1"/>
  <c r="DM145" i="7"/>
  <c r="DQ82" i="7"/>
  <c r="DU82" i="7"/>
  <c r="DU110" i="7" s="1"/>
  <c r="DO83" i="7"/>
  <c r="DW83" i="7" s="1"/>
  <c r="DO85" i="7"/>
  <c r="DW85" i="7" s="1"/>
  <c r="DO86" i="7"/>
  <c r="DW86" i="7" s="1"/>
  <c r="DO87" i="7"/>
  <c r="DW87" i="7" s="1"/>
  <c r="DO88" i="7"/>
  <c r="DW88" i="7" s="1"/>
  <c r="DO89" i="7"/>
  <c r="DW89" i="7" s="1"/>
  <c r="DO90" i="7"/>
  <c r="DW90" i="7" s="1"/>
  <c r="DO91" i="7"/>
  <c r="DW91" i="7" s="1"/>
  <c r="DO92" i="7"/>
  <c r="DW92" i="7" s="1"/>
  <c r="DO94" i="7"/>
  <c r="DW94" i="7" s="1"/>
  <c r="DO97" i="7"/>
  <c r="DW97" i="7" s="1"/>
  <c r="DZ105" i="7"/>
  <c r="DZ117" i="7" s="1"/>
  <c r="DU104" i="7"/>
  <c r="EA104" i="7"/>
  <c r="DT113" i="7"/>
  <c r="DR122" i="7"/>
  <c r="DR128" i="7" s="1"/>
  <c r="DR113" i="7"/>
  <c r="DR119" i="7" s="1"/>
  <c r="DR125" i="7" s="1"/>
  <c r="EA47" i="7"/>
  <c r="EA110" i="7" s="1"/>
  <c r="DS122" i="7"/>
  <c r="DS121" i="7"/>
  <c r="DS113" i="7"/>
  <c r="DS112" i="7"/>
  <c r="DS106" i="7"/>
  <c r="DS107" i="7"/>
  <c r="EA48" i="7"/>
  <c r="EA113" i="7" s="1"/>
  <c r="DM122" i="7"/>
  <c r="DM128" i="7" s="1"/>
  <c r="DM121" i="7"/>
  <c r="DM113" i="7"/>
  <c r="DM119" i="7" s="1"/>
  <c r="DM125" i="7" s="1"/>
  <c r="DM112" i="7"/>
  <c r="DM114" i="7" s="1"/>
  <c r="DM120" i="7" s="1"/>
  <c r="DM106" i="7"/>
  <c r="DU83" i="7"/>
  <c r="DU113" i="7" s="1"/>
  <c r="DU119" i="7" s="1"/>
  <c r="DZ98" i="7"/>
  <c r="DZ113" i="7" s="1"/>
  <c r="DZ119" i="7" s="1"/>
  <c r="DQ98" i="7"/>
  <c r="DY105" i="7"/>
  <c r="DT104" i="7"/>
  <c r="DT116" i="7" s="1"/>
  <c r="DV116" i="7"/>
  <c r="DX116" i="7"/>
  <c r="DZ104" i="7"/>
  <c r="DZ116" i="7" s="1"/>
  <c r="DN145" i="7"/>
  <c r="DN125" i="7"/>
  <c r="DN126" i="7"/>
  <c r="DP126" i="7"/>
  <c r="DT105" i="7"/>
  <c r="DT117" i="7" s="1"/>
  <c r="DV105" i="7"/>
  <c r="DV117" i="7" s="1"/>
  <c r="DX105" i="7"/>
  <c r="DX117" i="7" s="1"/>
  <c r="DN149" i="7"/>
  <c r="DN127" i="7"/>
  <c r="DN118" i="7"/>
  <c r="DP127" i="7"/>
  <c r="DP118" i="7"/>
  <c r="DT106" i="7"/>
  <c r="DT118" i="7" s="1"/>
  <c r="DV106" i="7"/>
  <c r="DV118" i="7" s="1"/>
  <c r="DX106" i="7"/>
  <c r="DX118" i="7" s="1"/>
  <c r="DZ106" i="7"/>
  <c r="DV120" i="7"/>
  <c r="DX120" i="7"/>
  <c r="AB114" i="7"/>
  <c r="AB120" i="7" s="1"/>
  <c r="AD114" i="7"/>
  <c r="AD120" i="7" s="1"/>
  <c r="AF114" i="7"/>
  <c r="AF120" i="7" s="1"/>
  <c r="AH114" i="7"/>
  <c r="AH120" i="7" s="1"/>
  <c r="AJ114" i="7"/>
  <c r="AJ120" i="7" s="1"/>
  <c r="AL114" i="7"/>
  <c r="AL120" i="7" s="1"/>
  <c r="AN114" i="7"/>
  <c r="AN120" i="7" s="1"/>
  <c r="AP114" i="7"/>
  <c r="AP120" i="7" s="1"/>
  <c r="AZ114" i="7"/>
  <c r="AZ120" i="7" s="1"/>
  <c r="BB114" i="7"/>
  <c r="BB120" i="7" s="1"/>
  <c r="BD114" i="7"/>
  <c r="BD120" i="7" s="1"/>
  <c r="BF114" i="7"/>
  <c r="BF120" i="7" s="1"/>
  <c r="BH114" i="7"/>
  <c r="BH120" i="7" s="1"/>
  <c r="BJ114" i="7"/>
  <c r="BJ120" i="7" s="1"/>
  <c r="BL114" i="7"/>
  <c r="BL120" i="7" s="1"/>
  <c r="BN114" i="7"/>
  <c r="BN120" i="7" s="1"/>
  <c r="BP114" i="7"/>
  <c r="BP120" i="7" s="1"/>
  <c r="BR114" i="7"/>
  <c r="BR120" i="7" s="1"/>
  <c r="BT114" i="7"/>
  <c r="BT120" i="7" s="1"/>
  <c r="BV114" i="7"/>
  <c r="BV120" i="7" s="1"/>
  <c r="BX114" i="7"/>
  <c r="BX120" i="7" s="1"/>
  <c r="BZ114" i="7"/>
  <c r="BZ120" i="7" s="1"/>
  <c r="CB114" i="7"/>
  <c r="CB120" i="7" s="1"/>
  <c r="CD114" i="7"/>
  <c r="CD120" i="7" s="1"/>
  <c r="CF114" i="7"/>
  <c r="CF120" i="7" s="1"/>
  <c r="CH114" i="7"/>
  <c r="CH120" i="7" s="1"/>
  <c r="CJ114" i="7"/>
  <c r="CJ120" i="7" s="1"/>
  <c r="CL114" i="7"/>
  <c r="CL120" i="7" s="1"/>
  <c r="CN114" i="7"/>
  <c r="CN120" i="7" s="1"/>
  <c r="CP114" i="7"/>
  <c r="CP120" i="7" s="1"/>
  <c r="CR114" i="7"/>
  <c r="CR120" i="7" s="1"/>
  <c r="CT114" i="7"/>
  <c r="CT120" i="7" s="1"/>
  <c r="CV114" i="7"/>
  <c r="CV120" i="7" s="1"/>
  <c r="CX114" i="7"/>
  <c r="CX120" i="7" s="1"/>
  <c r="CZ114" i="7"/>
  <c r="CZ120" i="7" s="1"/>
  <c r="DB114" i="7"/>
  <c r="DB120" i="7" s="1"/>
  <c r="DD114" i="7"/>
  <c r="DD120" i="7" s="1"/>
  <c r="DF114" i="7"/>
  <c r="DF120" i="7" s="1"/>
  <c r="DH114" i="7"/>
  <c r="DH120" i="7" s="1"/>
  <c r="DJ114" i="7"/>
  <c r="DJ120" i="7" s="1"/>
  <c r="DQ99" i="7"/>
  <c r="DO102" i="7"/>
  <c r="DY102" i="7"/>
  <c r="DY111" i="7" s="1"/>
  <c r="DM126" i="7"/>
  <c r="DU105" i="7"/>
  <c r="DU117" i="7" s="1"/>
  <c r="EA105" i="7"/>
  <c r="EA117" i="7" s="1"/>
  <c r="DU106" i="7"/>
  <c r="EA106" i="7"/>
  <c r="DT119" i="7"/>
  <c r="DV119" i="7"/>
  <c r="DX119" i="7"/>
  <c r="DS129" i="7"/>
  <c r="EA108" i="7"/>
  <c r="AC114" i="7"/>
  <c r="AC120" i="7" s="1"/>
  <c r="AE114" i="7"/>
  <c r="AE120" i="7" s="1"/>
  <c r="AG114" i="7"/>
  <c r="AG120" i="7" s="1"/>
  <c r="AI114" i="7"/>
  <c r="AI120" i="7" s="1"/>
  <c r="AK114" i="7"/>
  <c r="AK120" i="7" s="1"/>
  <c r="AM114" i="7"/>
  <c r="AM120" i="7" s="1"/>
  <c r="AO114" i="7"/>
  <c r="AO120" i="7" s="1"/>
  <c r="AQ114" i="7"/>
  <c r="AQ120" i="7" s="1"/>
  <c r="BA114" i="7"/>
  <c r="BA120" i="7" s="1"/>
  <c r="BC114" i="7"/>
  <c r="BC120" i="7" s="1"/>
  <c r="BE114" i="7"/>
  <c r="BE120" i="7" s="1"/>
  <c r="BG114" i="7"/>
  <c r="BG120" i="7" s="1"/>
  <c r="BI114" i="7"/>
  <c r="BI120" i="7" s="1"/>
  <c r="BK114" i="7"/>
  <c r="BK120" i="7" s="1"/>
  <c r="BM114" i="7"/>
  <c r="BM120" i="7" s="1"/>
  <c r="BO114" i="7"/>
  <c r="BO120" i="7" s="1"/>
  <c r="BQ114" i="7"/>
  <c r="BQ120" i="7" s="1"/>
  <c r="BS114" i="7"/>
  <c r="BS120" i="7" s="1"/>
  <c r="BU114" i="7"/>
  <c r="BU120" i="7" s="1"/>
  <c r="BW114" i="7"/>
  <c r="BW120" i="7" s="1"/>
  <c r="BY114" i="7"/>
  <c r="BY120" i="7" s="1"/>
  <c r="CA114" i="7"/>
  <c r="CA120" i="7" s="1"/>
  <c r="CC114" i="7"/>
  <c r="CC120" i="7" s="1"/>
  <c r="CE114" i="7"/>
  <c r="CE120" i="7" s="1"/>
  <c r="CG114" i="7"/>
  <c r="CG120" i="7" s="1"/>
  <c r="CI114" i="7"/>
  <c r="CI120" i="7" s="1"/>
  <c r="CK114" i="7"/>
  <c r="CK120" i="7" s="1"/>
  <c r="CM114" i="7"/>
  <c r="CM120" i="7" s="1"/>
  <c r="CO114" i="7"/>
  <c r="CO120" i="7" s="1"/>
  <c r="CQ114" i="7"/>
  <c r="CQ120" i="7" s="1"/>
  <c r="CS114" i="7"/>
  <c r="CS120" i="7" s="1"/>
  <c r="CU114" i="7"/>
  <c r="CU120" i="7" s="1"/>
  <c r="CW114" i="7"/>
  <c r="CW120" i="7" s="1"/>
  <c r="CY114" i="7"/>
  <c r="CY120" i="7" s="1"/>
  <c r="DA114" i="7"/>
  <c r="DA120" i="7" s="1"/>
  <c r="DC114" i="7"/>
  <c r="DC120" i="7" s="1"/>
  <c r="DE114" i="7"/>
  <c r="DE120" i="7" s="1"/>
  <c r="DG114" i="7"/>
  <c r="DG120" i="7" s="1"/>
  <c r="DI114" i="7"/>
  <c r="DI120" i="7" s="1"/>
  <c r="DK114" i="7"/>
  <c r="DK120" i="7" s="1"/>
  <c r="DO105" i="7" l="1"/>
  <c r="DW102" i="7"/>
  <c r="DW111" i="7" s="1"/>
  <c r="DY117" i="7"/>
  <c r="DY98" i="7"/>
  <c r="DO98" i="7"/>
  <c r="DW98" i="7" s="1"/>
  <c r="DS127" i="7"/>
  <c r="DS118" i="7"/>
  <c r="DU116" i="7"/>
  <c r="DY73" i="7"/>
  <c r="DO73" i="7"/>
  <c r="DW73" i="7" s="1"/>
  <c r="DY61" i="7"/>
  <c r="DO61" i="7"/>
  <c r="DW61" i="7" s="1"/>
  <c r="DT52" i="7"/>
  <c r="DO52" i="7"/>
  <c r="DW52" i="7" s="1"/>
  <c r="DT50" i="7"/>
  <c r="DO50" i="7"/>
  <c r="DW50" i="7" s="1"/>
  <c r="DY42" i="7"/>
  <c r="DO42" i="7"/>
  <c r="DW42" i="7" s="1"/>
  <c r="DQ113" i="7"/>
  <c r="DQ119" i="7" s="1"/>
  <c r="DY18" i="7"/>
  <c r="DO18" i="7"/>
  <c r="DW18" i="7" s="1"/>
  <c r="DY13" i="7"/>
  <c r="DO13" i="7"/>
  <c r="DW13" i="7" s="1"/>
  <c r="DU112" i="7"/>
  <c r="DU114" i="7" s="1"/>
  <c r="DU120" i="7" s="1"/>
  <c r="EA112" i="7"/>
  <c r="EA114" i="7" s="1"/>
  <c r="DZ112" i="7"/>
  <c r="DZ114" i="7" s="1"/>
  <c r="DZ120" i="7" s="1"/>
  <c r="DR114" i="7"/>
  <c r="DR120" i="7" s="1"/>
  <c r="DR126" i="7" s="1"/>
  <c r="DL149" i="7"/>
  <c r="DQ149" i="7" s="1"/>
  <c r="DL127" i="7"/>
  <c r="DL118" i="7"/>
  <c r="DQ104" i="7"/>
  <c r="DY9" i="7"/>
  <c r="DO9" i="7"/>
  <c r="EA120" i="7"/>
  <c r="EA118" i="7"/>
  <c r="DY99" i="7"/>
  <c r="DO99" i="7"/>
  <c r="DW99" i="7" s="1"/>
  <c r="DZ118" i="7"/>
  <c r="DO149" i="7"/>
  <c r="DO145" i="7"/>
  <c r="DQ145" i="7"/>
  <c r="DM127" i="7"/>
  <c r="DM149" i="7"/>
  <c r="DM118" i="7"/>
  <c r="DS128" i="7"/>
  <c r="DS119" i="7"/>
  <c r="DS125" i="7" s="1"/>
  <c r="EA107" i="7"/>
  <c r="EA119" i="7" s="1"/>
  <c r="DS114" i="7"/>
  <c r="DS120" i="7" s="1"/>
  <c r="DS126" i="7" s="1"/>
  <c r="EA116" i="7"/>
  <c r="DO82" i="7"/>
  <c r="DW82" i="7" s="1"/>
  <c r="DY82" i="7"/>
  <c r="DY67" i="7"/>
  <c r="DO67" i="7"/>
  <c r="DW67" i="7" s="1"/>
  <c r="DY55" i="7"/>
  <c r="DO55" i="7"/>
  <c r="DW55" i="7" s="1"/>
  <c r="DU53" i="7"/>
  <c r="DL53" i="7"/>
  <c r="DT51" i="7"/>
  <c r="DO51" i="7"/>
  <c r="DW51" i="7" s="1"/>
  <c r="DY44" i="7"/>
  <c r="DO44" i="7"/>
  <c r="DW44" i="7" s="1"/>
  <c r="DY41" i="7"/>
  <c r="DO41" i="7"/>
  <c r="DW41" i="7" s="1"/>
  <c r="DY34" i="7"/>
  <c r="DO34" i="7"/>
  <c r="DW34" i="7" s="1"/>
  <c r="DY29" i="7"/>
  <c r="DO29" i="7"/>
  <c r="DW29" i="7" s="1"/>
  <c r="DY25" i="7"/>
  <c r="DY113" i="7" s="1"/>
  <c r="DY119" i="7" s="1"/>
  <c r="DO25" i="7"/>
  <c r="DQ122" i="7"/>
  <c r="DQ128" i="7" s="1"/>
  <c r="DY12" i="7"/>
  <c r="DO12" i="7"/>
  <c r="DW12" i="7" s="1"/>
  <c r="DQ123" i="7"/>
  <c r="DQ129" i="7" s="1"/>
  <c r="DQ121" i="7"/>
  <c r="DQ112" i="7"/>
  <c r="DQ114" i="7" s="1"/>
  <c r="DQ120" i="7" s="1"/>
  <c r="DQ126" i="7" s="1"/>
  <c r="DQ106" i="7"/>
  <c r="DY10" i="7"/>
  <c r="DY112" i="7" s="1"/>
  <c r="DO10" i="7"/>
  <c r="DR127" i="7"/>
  <c r="DR118" i="7"/>
  <c r="DT114" i="7"/>
  <c r="DT120" i="7" s="1"/>
  <c r="DL114" i="7"/>
  <c r="DL120" i="7" s="1"/>
  <c r="DL126" i="7" s="1"/>
  <c r="DO123" i="7" l="1"/>
  <c r="DO129" i="7" s="1"/>
  <c r="DO121" i="7"/>
  <c r="DO112" i="7"/>
  <c r="DO106" i="7"/>
  <c r="DW10" i="7"/>
  <c r="DQ127" i="7"/>
  <c r="DQ118" i="7"/>
  <c r="DY106" i="7"/>
  <c r="DY118" i="7" s="1"/>
  <c r="DO104" i="7"/>
  <c r="DW9" i="7"/>
  <c r="DW110" i="7" s="1"/>
  <c r="DQ125" i="7"/>
  <c r="DY104" i="7"/>
  <c r="DU118" i="7"/>
  <c r="DY114" i="7"/>
  <c r="DY120" i="7" s="1"/>
  <c r="DW25" i="7"/>
  <c r="DW113" i="7" s="1"/>
  <c r="DW119" i="7" s="1"/>
  <c r="DO113" i="7"/>
  <c r="DO119" i="7" s="1"/>
  <c r="DO122" i="7"/>
  <c r="DO128" i="7" s="1"/>
  <c r="DO53" i="7"/>
  <c r="DW53" i="7" s="1"/>
  <c r="DT53" i="7"/>
  <c r="DY110" i="7"/>
  <c r="DW105" i="7"/>
  <c r="DW117" i="7" s="1"/>
  <c r="DY116" i="7" l="1"/>
  <c r="DO127" i="7"/>
  <c r="DO118" i="7"/>
  <c r="DW106" i="7"/>
  <c r="DO125" i="7"/>
  <c r="DW104" i="7"/>
  <c r="DW116" i="7" s="1"/>
  <c r="DW112" i="7"/>
  <c r="DW114" i="7" s="1"/>
  <c r="DW120" i="7" s="1"/>
  <c r="DO114" i="7"/>
  <c r="DO120" i="7" s="1"/>
  <c r="DO126" i="7" s="1"/>
  <c r="DW118" i="7" l="1"/>
  <c r="DH31" i="6" l="1"/>
  <c r="DE31" i="6"/>
  <c r="DA31" i="6"/>
  <c r="CZ31" i="6"/>
  <c r="CY31" i="6"/>
  <c r="CX31" i="6"/>
  <c r="CW31" i="6"/>
  <c r="CV31" i="6"/>
  <c r="CR31" i="6"/>
  <c r="CQ31" i="6"/>
  <c r="CP31" i="6"/>
  <c r="CO31" i="6"/>
  <c r="CN31" i="6"/>
  <c r="CM31" i="6"/>
  <c r="CI31" i="6"/>
  <c r="CH31" i="6"/>
  <c r="CG31" i="6"/>
  <c r="CF31" i="6"/>
  <c r="CE31" i="6"/>
  <c r="CD31" i="6"/>
  <c r="BZ31" i="6"/>
  <c r="BY31" i="6"/>
  <c r="BX31" i="6"/>
  <c r="BW31" i="6"/>
  <c r="BV31" i="6"/>
  <c r="BU31" i="6"/>
  <c r="BQ31" i="6"/>
  <c r="BP31" i="6"/>
  <c r="BO31" i="6"/>
  <c r="BN31" i="6"/>
  <c r="BM31" i="6"/>
  <c r="BL31" i="6"/>
  <c r="BH31" i="6"/>
  <c r="BG31" i="6"/>
  <c r="BF31" i="6"/>
  <c r="BE31" i="6"/>
  <c r="BD31" i="6"/>
  <c r="AY31" i="6"/>
  <c r="AX31" i="6"/>
  <c r="AW31" i="6"/>
  <c r="AV31" i="6"/>
  <c r="AU31" i="6"/>
  <c r="AT31" i="6"/>
  <c r="AP31" i="6"/>
  <c r="AO31" i="6"/>
  <c r="AN31" i="6"/>
  <c r="AM31" i="6"/>
  <c r="AL31" i="6"/>
  <c r="AK31" i="6"/>
  <c r="AG31" i="6"/>
  <c r="AF31" i="6"/>
  <c r="AE31" i="6"/>
  <c r="AD31" i="6"/>
  <c r="AC31" i="6"/>
  <c r="AB31" i="6"/>
  <c r="Y31" i="6"/>
  <c r="W31" i="6"/>
  <c r="V31" i="6"/>
  <c r="U31" i="6"/>
  <c r="T31" i="6"/>
  <c r="S31" i="6"/>
  <c r="P31" i="6"/>
  <c r="N31" i="6"/>
  <c r="M31" i="6"/>
  <c r="L31" i="6"/>
  <c r="K31" i="6"/>
  <c r="J31" i="6"/>
  <c r="F31" i="6"/>
  <c r="E31" i="6"/>
  <c r="D31" i="6"/>
  <c r="C31" i="6"/>
  <c r="B31" i="6"/>
  <c r="DR30" i="6"/>
  <c r="DQ30" i="6"/>
  <c r="DM30" i="6"/>
  <c r="DL30" i="6"/>
  <c r="DK30" i="6"/>
  <c r="DJ30" i="6"/>
  <c r="DI30" i="6"/>
  <c r="DP30" i="6" s="1"/>
  <c r="DD30" i="6"/>
  <c r="DC30" i="6"/>
  <c r="DB30" i="6"/>
  <c r="CT30" i="6"/>
  <c r="CU30" i="6" s="1"/>
  <c r="CS30" i="6"/>
  <c r="CL30" i="6"/>
  <c r="CK30" i="6"/>
  <c r="CJ30" i="6"/>
  <c r="CB30" i="6"/>
  <c r="CC30" i="6" s="1"/>
  <c r="CA30" i="6"/>
  <c r="BT30" i="6"/>
  <c r="BS30" i="6"/>
  <c r="BR30" i="6"/>
  <c r="BJ30" i="6"/>
  <c r="BK30" i="6" s="1"/>
  <c r="BI30" i="6"/>
  <c r="BB30" i="6"/>
  <c r="BA30" i="6"/>
  <c r="AZ30" i="6"/>
  <c r="AR30" i="6"/>
  <c r="AS30" i="6" s="1"/>
  <c r="AQ30" i="6"/>
  <c r="AJ30" i="6"/>
  <c r="AI30" i="6"/>
  <c r="AH30" i="6"/>
  <c r="Z30" i="6"/>
  <c r="AA30" i="6" s="1"/>
  <c r="X30" i="6"/>
  <c r="R30" i="6"/>
  <c r="Q30" i="6"/>
  <c r="O30" i="6"/>
  <c r="H30" i="6"/>
  <c r="DN30" i="6" s="1"/>
  <c r="G30" i="6"/>
  <c r="DS30" i="6" s="1"/>
  <c r="DR29" i="6"/>
  <c r="DQ29" i="6"/>
  <c r="DM29" i="6"/>
  <c r="DL29" i="6"/>
  <c r="DK29" i="6"/>
  <c r="DJ29" i="6"/>
  <c r="DI29" i="6"/>
  <c r="DP29" i="6" s="1"/>
  <c r="DD29" i="6"/>
  <c r="DC29" i="6"/>
  <c r="DB29" i="6"/>
  <c r="CT29" i="6"/>
  <c r="CU29" i="6" s="1"/>
  <c r="CS29" i="6"/>
  <c r="CL29" i="6"/>
  <c r="CK29" i="6"/>
  <c r="CJ29" i="6"/>
  <c r="CB29" i="6"/>
  <c r="CC29" i="6" s="1"/>
  <c r="CA29" i="6"/>
  <c r="BT29" i="6"/>
  <c r="BS29" i="6"/>
  <c r="BR29" i="6"/>
  <c r="BJ29" i="6"/>
  <c r="BK29" i="6" s="1"/>
  <c r="BI29" i="6"/>
  <c r="BB29" i="6"/>
  <c r="BA29" i="6"/>
  <c r="AZ29" i="6"/>
  <c r="AR29" i="6"/>
  <c r="AS29" i="6" s="1"/>
  <c r="AQ29" i="6"/>
  <c r="AJ29" i="6"/>
  <c r="AI29" i="6"/>
  <c r="AH29" i="6"/>
  <c r="Z29" i="6"/>
  <c r="AA29" i="6" s="1"/>
  <c r="X29" i="6"/>
  <c r="R29" i="6"/>
  <c r="Q29" i="6"/>
  <c r="O29" i="6"/>
  <c r="H29" i="6"/>
  <c r="DN29" i="6" s="1"/>
  <c r="G29" i="6"/>
  <c r="DS29" i="6" s="1"/>
  <c r="DR28" i="6"/>
  <c r="DQ28" i="6"/>
  <c r="DM28" i="6"/>
  <c r="DL28" i="6"/>
  <c r="DK28" i="6"/>
  <c r="DJ28" i="6"/>
  <c r="DI28" i="6"/>
  <c r="DP28" i="6" s="1"/>
  <c r="DD28" i="6"/>
  <c r="DC28" i="6"/>
  <c r="DB28" i="6"/>
  <c r="CT28" i="6"/>
  <c r="CU28" i="6" s="1"/>
  <c r="CS28" i="6"/>
  <c r="CL28" i="6"/>
  <c r="CK28" i="6"/>
  <c r="CJ28" i="6"/>
  <c r="CB28" i="6"/>
  <c r="CC28" i="6" s="1"/>
  <c r="CA28" i="6"/>
  <c r="BT28" i="6"/>
  <c r="BS28" i="6"/>
  <c r="BR28" i="6"/>
  <c r="BJ28" i="6"/>
  <c r="BK28" i="6" s="1"/>
  <c r="BI28" i="6"/>
  <c r="BB28" i="6"/>
  <c r="BA28" i="6"/>
  <c r="AZ28" i="6"/>
  <c r="AR28" i="6"/>
  <c r="AS28" i="6" s="1"/>
  <c r="AQ28" i="6"/>
  <c r="AJ28" i="6"/>
  <c r="AI28" i="6"/>
  <c r="AH28" i="6"/>
  <c r="Z28" i="6"/>
  <c r="AA28" i="6" s="1"/>
  <c r="X28" i="6"/>
  <c r="R28" i="6"/>
  <c r="Q28" i="6"/>
  <c r="O28" i="6"/>
  <c r="H28" i="6"/>
  <c r="DN28" i="6" s="1"/>
  <c r="G28" i="6"/>
  <c r="DS28" i="6" s="1"/>
  <c r="DR27" i="6"/>
  <c r="DQ27" i="6"/>
  <c r="DM27" i="6"/>
  <c r="DL27" i="6"/>
  <c r="DK27" i="6"/>
  <c r="DJ27" i="6"/>
  <c r="DI27" i="6"/>
  <c r="DP27" i="6" s="1"/>
  <c r="DD27" i="6"/>
  <c r="DC27" i="6"/>
  <c r="DB27" i="6"/>
  <c r="CT27" i="6"/>
  <c r="CU27" i="6" s="1"/>
  <c r="CS27" i="6"/>
  <c r="CL27" i="6"/>
  <c r="CK27" i="6"/>
  <c r="CJ27" i="6"/>
  <c r="CB27" i="6"/>
  <c r="CC27" i="6" s="1"/>
  <c r="CA27" i="6"/>
  <c r="BT27" i="6"/>
  <c r="BS27" i="6"/>
  <c r="BR27" i="6"/>
  <c r="BJ27" i="6"/>
  <c r="BK27" i="6" s="1"/>
  <c r="BI27" i="6"/>
  <c r="BB27" i="6"/>
  <c r="BA27" i="6"/>
  <c r="AZ27" i="6"/>
  <c r="AR27" i="6"/>
  <c r="AS27" i="6" s="1"/>
  <c r="AQ27" i="6"/>
  <c r="AJ27" i="6"/>
  <c r="AI27" i="6"/>
  <c r="AH27" i="6"/>
  <c r="Z27" i="6"/>
  <c r="AA27" i="6" s="1"/>
  <c r="X27" i="6"/>
  <c r="R27" i="6"/>
  <c r="Q27" i="6"/>
  <c r="O27" i="6"/>
  <c r="H27" i="6"/>
  <c r="DN27" i="6" s="1"/>
  <c r="G27" i="6"/>
  <c r="DS27" i="6" s="1"/>
  <c r="DR26" i="6"/>
  <c r="DQ26" i="6"/>
  <c r="DM26" i="6"/>
  <c r="DL26" i="6"/>
  <c r="DK26" i="6"/>
  <c r="DJ26" i="6"/>
  <c r="DI26" i="6"/>
  <c r="DP26" i="6" s="1"/>
  <c r="DD26" i="6"/>
  <c r="DC26" i="6"/>
  <c r="DB26" i="6"/>
  <c r="CT26" i="6"/>
  <c r="CU26" i="6" s="1"/>
  <c r="CS26" i="6"/>
  <c r="CL26" i="6"/>
  <c r="CK26" i="6"/>
  <c r="CJ26" i="6"/>
  <c r="CB26" i="6"/>
  <c r="CC26" i="6" s="1"/>
  <c r="CA26" i="6"/>
  <c r="BT26" i="6"/>
  <c r="BS26" i="6"/>
  <c r="BR26" i="6"/>
  <c r="BJ26" i="6"/>
  <c r="BK26" i="6" s="1"/>
  <c r="BI26" i="6"/>
  <c r="BB26" i="6"/>
  <c r="BA26" i="6"/>
  <c r="AZ26" i="6"/>
  <c r="AR26" i="6"/>
  <c r="AS26" i="6" s="1"/>
  <c r="AQ26" i="6"/>
  <c r="AJ26" i="6"/>
  <c r="AI26" i="6"/>
  <c r="AH26" i="6"/>
  <c r="Z26" i="6"/>
  <c r="AA26" i="6" s="1"/>
  <c r="X26" i="6"/>
  <c r="R26" i="6"/>
  <c r="Q26" i="6"/>
  <c r="O26" i="6"/>
  <c r="H26" i="6"/>
  <c r="G26" i="6"/>
  <c r="DS26" i="6" s="1"/>
  <c r="DR25" i="6"/>
  <c r="DQ25" i="6"/>
  <c r="DM25" i="6"/>
  <c r="DL25" i="6"/>
  <c r="DK25" i="6"/>
  <c r="DJ25" i="6"/>
  <c r="DI25" i="6"/>
  <c r="DP25" i="6" s="1"/>
  <c r="DD25" i="6"/>
  <c r="DC25" i="6"/>
  <c r="DB25" i="6"/>
  <c r="CT25" i="6"/>
  <c r="CU25" i="6" s="1"/>
  <c r="CS25" i="6"/>
  <c r="CL25" i="6"/>
  <c r="CK25" i="6"/>
  <c r="CJ25" i="6"/>
  <c r="CB25" i="6"/>
  <c r="CC25" i="6" s="1"/>
  <c r="CA25" i="6"/>
  <c r="BT25" i="6"/>
  <c r="BS25" i="6"/>
  <c r="BR25" i="6"/>
  <c r="BJ25" i="6"/>
  <c r="BK25" i="6" s="1"/>
  <c r="BI25" i="6"/>
  <c r="BB25" i="6"/>
  <c r="BA25" i="6"/>
  <c r="AZ25" i="6"/>
  <c r="AR25" i="6"/>
  <c r="AS25" i="6" s="1"/>
  <c r="AQ25" i="6"/>
  <c r="AJ25" i="6"/>
  <c r="AI25" i="6"/>
  <c r="AH25" i="6"/>
  <c r="Z25" i="6"/>
  <c r="AA25" i="6" s="1"/>
  <c r="X25" i="6"/>
  <c r="R25" i="6"/>
  <c r="Q25" i="6"/>
  <c r="O25" i="6"/>
  <c r="H25" i="6"/>
  <c r="DN25" i="6" s="1"/>
  <c r="G25" i="6"/>
  <c r="DS25" i="6" s="1"/>
  <c r="DR24" i="6"/>
  <c r="DQ24" i="6"/>
  <c r="DM24" i="6"/>
  <c r="DL24" i="6"/>
  <c r="DK24" i="6"/>
  <c r="DJ24" i="6"/>
  <c r="DI24" i="6"/>
  <c r="DP24" i="6" s="1"/>
  <c r="DD24" i="6"/>
  <c r="DC24" i="6"/>
  <c r="DB24" i="6"/>
  <c r="CT24" i="6"/>
  <c r="CU24" i="6" s="1"/>
  <c r="CS24" i="6"/>
  <c r="CL24" i="6"/>
  <c r="CK24" i="6"/>
  <c r="CJ24" i="6"/>
  <c r="CB24" i="6"/>
  <c r="CC24" i="6" s="1"/>
  <c r="CA24" i="6"/>
  <c r="BT24" i="6"/>
  <c r="BS24" i="6"/>
  <c r="BR24" i="6"/>
  <c r="BJ24" i="6"/>
  <c r="BK24" i="6" s="1"/>
  <c r="BI24" i="6"/>
  <c r="BB24" i="6"/>
  <c r="BA24" i="6"/>
  <c r="AZ24" i="6"/>
  <c r="AR24" i="6"/>
  <c r="AS24" i="6" s="1"/>
  <c r="AQ24" i="6"/>
  <c r="AJ24" i="6"/>
  <c r="AI24" i="6"/>
  <c r="AH24" i="6"/>
  <c r="Z24" i="6"/>
  <c r="AA24" i="6" s="1"/>
  <c r="X24" i="6"/>
  <c r="R24" i="6"/>
  <c r="Q24" i="6"/>
  <c r="O24" i="6"/>
  <c r="H24" i="6"/>
  <c r="DN24" i="6" s="1"/>
  <c r="G24" i="6"/>
  <c r="DS24" i="6" s="1"/>
  <c r="DR23" i="6"/>
  <c r="DQ23" i="6"/>
  <c r="DM23" i="6"/>
  <c r="DL23" i="6"/>
  <c r="DK23" i="6"/>
  <c r="DJ23" i="6"/>
  <c r="DI23" i="6"/>
  <c r="DP23" i="6" s="1"/>
  <c r="DD23" i="6"/>
  <c r="DC23" i="6"/>
  <c r="DB23" i="6"/>
  <c r="CT23" i="6"/>
  <c r="CU23" i="6" s="1"/>
  <c r="CS23" i="6"/>
  <c r="CL23" i="6"/>
  <c r="CK23" i="6"/>
  <c r="CJ23" i="6"/>
  <c r="CB23" i="6"/>
  <c r="CC23" i="6" s="1"/>
  <c r="CA23" i="6"/>
  <c r="BT23" i="6"/>
  <c r="BS23" i="6"/>
  <c r="BR23" i="6"/>
  <c r="BJ23" i="6"/>
  <c r="BK23" i="6" s="1"/>
  <c r="BI23" i="6"/>
  <c r="BB23" i="6"/>
  <c r="BA23" i="6"/>
  <c r="AZ23" i="6"/>
  <c r="AR23" i="6"/>
  <c r="AS23" i="6" s="1"/>
  <c r="AQ23" i="6"/>
  <c r="AJ23" i="6"/>
  <c r="AI23" i="6"/>
  <c r="AH23" i="6"/>
  <c r="Z23" i="6"/>
  <c r="AA23" i="6" s="1"/>
  <c r="X23" i="6"/>
  <c r="R23" i="6"/>
  <c r="Q23" i="6"/>
  <c r="O23" i="6"/>
  <c r="H23" i="6"/>
  <c r="DN23" i="6" s="1"/>
  <c r="G23" i="6"/>
  <c r="DS23" i="6" s="1"/>
  <c r="DR22" i="6"/>
  <c r="DQ22" i="6"/>
  <c r="DM22" i="6"/>
  <c r="DL22" i="6"/>
  <c r="DK22" i="6"/>
  <c r="DJ22" i="6"/>
  <c r="DI22" i="6"/>
  <c r="DP22" i="6" s="1"/>
  <c r="DD22" i="6"/>
  <c r="DC22" i="6"/>
  <c r="DB22" i="6"/>
  <c r="CT22" i="6"/>
  <c r="CU22" i="6" s="1"/>
  <c r="CS22" i="6"/>
  <c r="CL22" i="6"/>
  <c r="CK22" i="6"/>
  <c r="CJ22" i="6"/>
  <c r="CB22" i="6"/>
  <c r="CC22" i="6" s="1"/>
  <c r="CA22" i="6"/>
  <c r="BT22" i="6"/>
  <c r="BS22" i="6"/>
  <c r="BR22" i="6"/>
  <c r="BJ22" i="6"/>
  <c r="BK22" i="6" s="1"/>
  <c r="BI22" i="6"/>
  <c r="BB22" i="6"/>
  <c r="BA22" i="6"/>
  <c r="AZ22" i="6"/>
  <c r="AR22" i="6"/>
  <c r="AS22" i="6" s="1"/>
  <c r="AQ22" i="6"/>
  <c r="AJ22" i="6"/>
  <c r="AI22" i="6"/>
  <c r="AH22" i="6"/>
  <c r="Z22" i="6"/>
  <c r="AA22" i="6" s="1"/>
  <c r="X22" i="6"/>
  <c r="R22" i="6"/>
  <c r="Q22" i="6"/>
  <c r="O22" i="6"/>
  <c r="H22" i="6"/>
  <c r="DN22" i="6" s="1"/>
  <c r="G22" i="6"/>
  <c r="DS22" i="6" s="1"/>
  <c r="DR21" i="6"/>
  <c r="DQ21" i="6"/>
  <c r="DM21" i="6"/>
  <c r="DL21" i="6"/>
  <c r="DK21" i="6"/>
  <c r="DJ21" i="6"/>
  <c r="DI21" i="6"/>
  <c r="DP21" i="6" s="1"/>
  <c r="DD21" i="6"/>
  <c r="DC21" i="6"/>
  <c r="DB21" i="6"/>
  <c r="CT21" i="6"/>
  <c r="CU21" i="6" s="1"/>
  <c r="CS21" i="6"/>
  <c r="CL21" i="6"/>
  <c r="CK21" i="6"/>
  <c r="CJ21" i="6"/>
  <c r="CB21" i="6"/>
  <c r="CC21" i="6" s="1"/>
  <c r="CA21" i="6"/>
  <c r="BT21" i="6"/>
  <c r="BS21" i="6"/>
  <c r="BR21" i="6"/>
  <c r="BJ21" i="6"/>
  <c r="BK21" i="6" s="1"/>
  <c r="BI21" i="6"/>
  <c r="BB21" i="6"/>
  <c r="BA21" i="6"/>
  <c r="AZ21" i="6"/>
  <c r="AR21" i="6"/>
  <c r="AS21" i="6" s="1"/>
  <c r="AQ21" i="6"/>
  <c r="AJ21" i="6"/>
  <c r="AI21" i="6"/>
  <c r="AH21" i="6"/>
  <c r="Z21" i="6"/>
  <c r="AA21" i="6" s="1"/>
  <c r="X21" i="6"/>
  <c r="R21" i="6"/>
  <c r="Q21" i="6"/>
  <c r="O21" i="6"/>
  <c r="H21" i="6"/>
  <c r="DN21" i="6" s="1"/>
  <c r="G21" i="6"/>
  <c r="DS21" i="6" s="1"/>
  <c r="DR20" i="6"/>
  <c r="DQ20" i="6"/>
  <c r="DM20" i="6"/>
  <c r="DL20" i="6"/>
  <c r="DK20" i="6"/>
  <c r="DJ20" i="6"/>
  <c r="DI20" i="6"/>
  <c r="DP20" i="6" s="1"/>
  <c r="DD20" i="6"/>
  <c r="DC20" i="6"/>
  <c r="DB20" i="6"/>
  <c r="CT20" i="6"/>
  <c r="CU20" i="6" s="1"/>
  <c r="CS20" i="6"/>
  <c r="CL20" i="6"/>
  <c r="CK20" i="6"/>
  <c r="CJ20" i="6"/>
  <c r="CB20" i="6"/>
  <c r="CC20" i="6" s="1"/>
  <c r="CA20" i="6"/>
  <c r="BT20" i="6"/>
  <c r="BS20" i="6"/>
  <c r="BR20" i="6"/>
  <c r="BJ20" i="6"/>
  <c r="BK20" i="6" s="1"/>
  <c r="BI20" i="6"/>
  <c r="BB20" i="6"/>
  <c r="BA20" i="6"/>
  <c r="AZ20" i="6"/>
  <c r="AR20" i="6"/>
  <c r="AS20" i="6" s="1"/>
  <c r="AQ20" i="6"/>
  <c r="AJ20" i="6"/>
  <c r="AI20" i="6"/>
  <c r="AH20" i="6"/>
  <c r="Z20" i="6"/>
  <c r="AA20" i="6" s="1"/>
  <c r="X20" i="6"/>
  <c r="R20" i="6"/>
  <c r="Q20" i="6"/>
  <c r="O20" i="6"/>
  <c r="H20" i="6"/>
  <c r="DN20" i="6" s="1"/>
  <c r="G20" i="6"/>
  <c r="DS20" i="6" s="1"/>
  <c r="DR19" i="6"/>
  <c r="DQ19" i="6"/>
  <c r="DM19" i="6"/>
  <c r="DL19" i="6"/>
  <c r="DK19" i="6"/>
  <c r="DJ19" i="6"/>
  <c r="DI19" i="6"/>
  <c r="DP19" i="6" s="1"/>
  <c r="DD19" i="6"/>
  <c r="DC19" i="6"/>
  <c r="DB19" i="6"/>
  <c r="CT19" i="6"/>
  <c r="CU19" i="6" s="1"/>
  <c r="CS19" i="6"/>
  <c r="CL19" i="6"/>
  <c r="CK19" i="6"/>
  <c r="CJ19" i="6"/>
  <c r="CB19" i="6"/>
  <c r="CC19" i="6" s="1"/>
  <c r="CA19" i="6"/>
  <c r="BT19" i="6"/>
  <c r="BS19" i="6"/>
  <c r="BR19" i="6"/>
  <c r="BJ19" i="6"/>
  <c r="BK19" i="6" s="1"/>
  <c r="BI19" i="6"/>
  <c r="BB19" i="6"/>
  <c r="BA19" i="6"/>
  <c r="AZ19" i="6"/>
  <c r="AR19" i="6"/>
  <c r="AS19" i="6" s="1"/>
  <c r="AQ19" i="6"/>
  <c r="AJ19" i="6"/>
  <c r="AI19" i="6"/>
  <c r="AH19" i="6"/>
  <c r="Z19" i="6"/>
  <c r="AA19" i="6" s="1"/>
  <c r="X19" i="6"/>
  <c r="R19" i="6"/>
  <c r="Q19" i="6"/>
  <c r="O19" i="6"/>
  <c r="DS19" i="6" s="1"/>
  <c r="H19" i="6"/>
  <c r="DN19" i="6" s="1"/>
  <c r="G19" i="6"/>
  <c r="DR18" i="6"/>
  <c r="DQ18" i="6"/>
  <c r="DM18" i="6"/>
  <c r="DL18" i="6"/>
  <c r="DK18" i="6"/>
  <c r="DJ18" i="6"/>
  <c r="DI18" i="6"/>
  <c r="DP18" i="6" s="1"/>
  <c r="DD18" i="6"/>
  <c r="DC18" i="6"/>
  <c r="DB18" i="6"/>
  <c r="CT18" i="6"/>
  <c r="CU18" i="6" s="1"/>
  <c r="CS18" i="6"/>
  <c r="CL18" i="6"/>
  <c r="CK18" i="6"/>
  <c r="CJ18" i="6"/>
  <c r="CB18" i="6"/>
  <c r="CC18" i="6" s="1"/>
  <c r="CA18" i="6"/>
  <c r="BT18" i="6"/>
  <c r="BS18" i="6"/>
  <c r="BR18" i="6"/>
  <c r="BJ18" i="6"/>
  <c r="BK18" i="6" s="1"/>
  <c r="BI18" i="6"/>
  <c r="BB18" i="6"/>
  <c r="BA18" i="6"/>
  <c r="AZ18" i="6"/>
  <c r="AR18" i="6"/>
  <c r="AS18" i="6" s="1"/>
  <c r="AQ18" i="6"/>
  <c r="AJ18" i="6"/>
  <c r="AI18" i="6"/>
  <c r="AH18" i="6"/>
  <c r="Z18" i="6"/>
  <c r="AA18" i="6" s="1"/>
  <c r="X18" i="6"/>
  <c r="R18" i="6"/>
  <c r="Q18" i="6"/>
  <c r="O18" i="6"/>
  <c r="DS18" i="6" s="1"/>
  <c r="H18" i="6"/>
  <c r="DN18" i="6" s="1"/>
  <c r="G18" i="6"/>
  <c r="DR17" i="6"/>
  <c r="DQ17" i="6"/>
  <c r="DM17" i="6"/>
  <c r="DL17" i="6"/>
  <c r="DK17" i="6"/>
  <c r="DJ17" i="6"/>
  <c r="DI17" i="6"/>
  <c r="DP17" i="6" s="1"/>
  <c r="DD17" i="6"/>
  <c r="DC17" i="6"/>
  <c r="DB17" i="6"/>
  <c r="CT17" i="6"/>
  <c r="CU17" i="6" s="1"/>
  <c r="CS17" i="6"/>
  <c r="CL17" i="6"/>
  <c r="CK17" i="6"/>
  <c r="CJ17" i="6"/>
  <c r="CB17" i="6"/>
  <c r="CC17" i="6" s="1"/>
  <c r="CA17" i="6"/>
  <c r="BT17" i="6"/>
  <c r="BS17" i="6"/>
  <c r="BR17" i="6"/>
  <c r="BJ17" i="6"/>
  <c r="BK17" i="6" s="1"/>
  <c r="BI17" i="6"/>
  <c r="BB17" i="6"/>
  <c r="BA17" i="6"/>
  <c r="AZ17" i="6"/>
  <c r="AR17" i="6"/>
  <c r="AS17" i="6" s="1"/>
  <c r="AQ17" i="6"/>
  <c r="AJ17" i="6"/>
  <c r="AI17" i="6"/>
  <c r="AH17" i="6"/>
  <c r="Z17" i="6"/>
  <c r="AA17" i="6" s="1"/>
  <c r="X17" i="6"/>
  <c r="R17" i="6"/>
  <c r="Q17" i="6"/>
  <c r="O17" i="6"/>
  <c r="DS17" i="6" s="1"/>
  <c r="H17" i="6"/>
  <c r="DN17" i="6" s="1"/>
  <c r="G17" i="6"/>
  <c r="DR16" i="6"/>
  <c r="DQ16" i="6"/>
  <c r="DM16" i="6"/>
  <c r="DL16" i="6"/>
  <c r="DK16" i="6"/>
  <c r="DJ16" i="6"/>
  <c r="DI16" i="6"/>
  <c r="DP16" i="6" s="1"/>
  <c r="DD16" i="6"/>
  <c r="DC16" i="6"/>
  <c r="DB16" i="6"/>
  <c r="CT16" i="6"/>
  <c r="CU16" i="6" s="1"/>
  <c r="CS16" i="6"/>
  <c r="CL16" i="6"/>
  <c r="CK16" i="6"/>
  <c r="CJ16" i="6"/>
  <c r="CB16" i="6"/>
  <c r="CC16" i="6" s="1"/>
  <c r="CA16" i="6"/>
  <c r="BT16" i="6"/>
  <c r="BS16" i="6"/>
  <c r="BR16" i="6"/>
  <c r="BJ16" i="6"/>
  <c r="BK16" i="6" s="1"/>
  <c r="BI16" i="6"/>
  <c r="BB16" i="6"/>
  <c r="BA16" i="6"/>
  <c r="AZ16" i="6"/>
  <c r="AR16" i="6"/>
  <c r="AS16" i="6" s="1"/>
  <c r="AQ16" i="6"/>
  <c r="AJ16" i="6"/>
  <c r="AI16" i="6"/>
  <c r="AH16" i="6"/>
  <c r="Z16" i="6"/>
  <c r="AA16" i="6" s="1"/>
  <c r="X16" i="6"/>
  <c r="R16" i="6"/>
  <c r="Q16" i="6"/>
  <c r="O16" i="6"/>
  <c r="DS16" i="6" s="1"/>
  <c r="H16" i="6"/>
  <c r="DN16" i="6" s="1"/>
  <c r="G16" i="6"/>
  <c r="DR15" i="6"/>
  <c r="DQ15" i="6"/>
  <c r="DM15" i="6"/>
  <c r="DL15" i="6"/>
  <c r="DK15" i="6"/>
  <c r="DJ15" i="6"/>
  <c r="DI15" i="6"/>
  <c r="DP15" i="6" s="1"/>
  <c r="DD15" i="6"/>
  <c r="DC15" i="6"/>
  <c r="DB15" i="6"/>
  <c r="CT15" i="6"/>
  <c r="CU15" i="6" s="1"/>
  <c r="CS15" i="6"/>
  <c r="CL15" i="6"/>
  <c r="CK15" i="6"/>
  <c r="CJ15" i="6"/>
  <c r="CB15" i="6"/>
  <c r="CC15" i="6" s="1"/>
  <c r="CA15" i="6"/>
  <c r="BT15" i="6"/>
  <c r="BS15" i="6"/>
  <c r="BR15" i="6"/>
  <c r="BJ15" i="6"/>
  <c r="BK15" i="6" s="1"/>
  <c r="BI15" i="6"/>
  <c r="BB15" i="6"/>
  <c r="BA15" i="6"/>
  <c r="AZ15" i="6"/>
  <c r="AR15" i="6"/>
  <c r="AS15" i="6" s="1"/>
  <c r="AQ15" i="6"/>
  <c r="AJ15" i="6"/>
  <c r="AI15" i="6"/>
  <c r="AH15" i="6"/>
  <c r="Z15" i="6"/>
  <c r="AA15" i="6" s="1"/>
  <c r="X15" i="6"/>
  <c r="R15" i="6"/>
  <c r="Q15" i="6"/>
  <c r="O15" i="6"/>
  <c r="DS15" i="6" s="1"/>
  <c r="H15" i="6"/>
  <c r="DN15" i="6" s="1"/>
  <c r="G15" i="6"/>
  <c r="DR14" i="6"/>
  <c r="DQ14" i="6"/>
  <c r="DM14" i="6"/>
  <c r="DL14" i="6"/>
  <c r="DK14" i="6"/>
  <c r="DJ14" i="6"/>
  <c r="DI14" i="6"/>
  <c r="DP14" i="6" s="1"/>
  <c r="DD14" i="6"/>
  <c r="DC14" i="6"/>
  <c r="DB14" i="6"/>
  <c r="CT14" i="6"/>
  <c r="CU14" i="6" s="1"/>
  <c r="CS14" i="6"/>
  <c r="CL14" i="6"/>
  <c r="CK14" i="6"/>
  <c r="CJ14" i="6"/>
  <c r="CB14" i="6"/>
  <c r="CC14" i="6" s="1"/>
  <c r="CA14" i="6"/>
  <c r="BT14" i="6"/>
  <c r="BS14" i="6"/>
  <c r="BR14" i="6"/>
  <c r="BJ14" i="6"/>
  <c r="BK14" i="6" s="1"/>
  <c r="BI14" i="6"/>
  <c r="BB14" i="6"/>
  <c r="BA14" i="6"/>
  <c r="AZ14" i="6"/>
  <c r="AR14" i="6"/>
  <c r="AS14" i="6" s="1"/>
  <c r="AQ14" i="6"/>
  <c r="AJ14" i="6"/>
  <c r="AI14" i="6"/>
  <c r="AH14" i="6"/>
  <c r="Z14" i="6"/>
  <c r="AA14" i="6" s="1"/>
  <c r="X14" i="6"/>
  <c r="R14" i="6"/>
  <c r="Q14" i="6"/>
  <c r="O14" i="6"/>
  <c r="DS14" i="6" s="1"/>
  <c r="H14" i="6"/>
  <c r="DN14" i="6" s="1"/>
  <c r="G14" i="6"/>
  <c r="DM13" i="6"/>
  <c r="DL13" i="6"/>
  <c r="DK13" i="6"/>
  <c r="DJ13" i="6"/>
  <c r="DI13" i="6"/>
  <c r="DP13" i="6" s="1"/>
  <c r="DD13" i="6"/>
  <c r="DC13" i="6"/>
  <c r="DB13" i="6"/>
  <c r="CT13" i="6"/>
  <c r="CU13" i="6" s="1"/>
  <c r="CS13" i="6"/>
  <c r="CL13" i="6"/>
  <c r="CK13" i="6"/>
  <c r="CJ13" i="6"/>
  <c r="CB13" i="6"/>
  <c r="CC13" i="6" s="1"/>
  <c r="CA13" i="6"/>
  <c r="BT13" i="6"/>
  <c r="BS13" i="6"/>
  <c r="BR13" i="6"/>
  <c r="BJ13" i="6"/>
  <c r="BK13" i="6" s="1"/>
  <c r="BI13" i="6"/>
  <c r="BC13" i="6"/>
  <c r="BC31" i="6" s="1"/>
  <c r="BA13" i="6"/>
  <c r="BB13" i="6" s="1"/>
  <c r="AZ13" i="6"/>
  <c r="AS13" i="6"/>
  <c r="AR13" i="6"/>
  <c r="AQ13" i="6"/>
  <c r="AI13" i="6"/>
  <c r="AJ13" i="6" s="1"/>
  <c r="AH13" i="6"/>
  <c r="AA13" i="6"/>
  <c r="Z13" i="6"/>
  <c r="X13" i="6"/>
  <c r="Q13" i="6"/>
  <c r="R13" i="6" s="1"/>
  <c r="O13" i="6"/>
  <c r="I13" i="6"/>
  <c r="DO13" i="6" s="1"/>
  <c r="H13" i="6"/>
  <c r="DN13" i="6" s="1"/>
  <c r="G13" i="6"/>
  <c r="DS13" i="6" s="1"/>
  <c r="DR12" i="6"/>
  <c r="DQ12" i="6"/>
  <c r="DP12" i="6"/>
  <c r="DM12" i="6"/>
  <c r="DL12" i="6"/>
  <c r="DK12" i="6"/>
  <c r="DJ12" i="6"/>
  <c r="DI12" i="6"/>
  <c r="DG12" i="6"/>
  <c r="DC12" i="6"/>
  <c r="DD12" i="6" s="1"/>
  <c r="DB12" i="6"/>
  <c r="CU12" i="6"/>
  <c r="CT12" i="6"/>
  <c r="CS12" i="6"/>
  <c r="CK12" i="6"/>
  <c r="CL12" i="6" s="1"/>
  <c r="CJ12" i="6"/>
  <c r="CC12" i="6"/>
  <c r="CB12" i="6"/>
  <c r="CA12" i="6"/>
  <c r="BS12" i="6"/>
  <c r="BT12" i="6" s="1"/>
  <c r="BR12" i="6"/>
  <c r="BK12" i="6"/>
  <c r="BJ12" i="6"/>
  <c r="BI12" i="6"/>
  <c r="BA12" i="6"/>
  <c r="BB12" i="6" s="1"/>
  <c r="AZ12" i="6"/>
  <c r="AS12" i="6"/>
  <c r="AR12" i="6"/>
  <c r="AQ12" i="6"/>
  <c r="AI12" i="6"/>
  <c r="AJ12" i="6" s="1"/>
  <c r="AH12" i="6"/>
  <c r="AA12" i="6"/>
  <c r="Z12" i="6"/>
  <c r="X12" i="6"/>
  <c r="Q12" i="6"/>
  <c r="R12" i="6" s="1"/>
  <c r="O12" i="6"/>
  <c r="I12" i="6"/>
  <c r="H12" i="6"/>
  <c r="G12" i="6"/>
  <c r="DS12" i="6" s="1"/>
  <c r="DR11" i="6"/>
  <c r="DQ11" i="6"/>
  <c r="DP11" i="6"/>
  <c r="DM11" i="6"/>
  <c r="DL11" i="6"/>
  <c r="DK11" i="6"/>
  <c r="DJ11" i="6"/>
  <c r="DI11" i="6"/>
  <c r="DG11" i="6"/>
  <c r="DC11" i="6"/>
  <c r="DD11" i="6" s="1"/>
  <c r="DB11" i="6"/>
  <c r="CU11" i="6"/>
  <c r="CT11" i="6"/>
  <c r="CS11" i="6"/>
  <c r="CK11" i="6"/>
  <c r="CL11" i="6" s="1"/>
  <c r="CJ11" i="6"/>
  <c r="CC11" i="6"/>
  <c r="CB11" i="6"/>
  <c r="CA11" i="6"/>
  <c r="BS11" i="6"/>
  <c r="BT11" i="6" s="1"/>
  <c r="BR11" i="6"/>
  <c r="BK11" i="6"/>
  <c r="BJ11" i="6"/>
  <c r="BI11" i="6"/>
  <c r="BA11" i="6"/>
  <c r="BB11" i="6" s="1"/>
  <c r="AZ11" i="6"/>
  <c r="AS11" i="6"/>
  <c r="AR11" i="6"/>
  <c r="AQ11" i="6"/>
  <c r="AI11" i="6"/>
  <c r="AJ11" i="6" s="1"/>
  <c r="AH11" i="6"/>
  <c r="AA11" i="6"/>
  <c r="Z11" i="6"/>
  <c r="X11" i="6"/>
  <c r="Q11" i="6"/>
  <c r="R11" i="6" s="1"/>
  <c r="O11" i="6"/>
  <c r="I11" i="6"/>
  <c r="DO11" i="6" s="1"/>
  <c r="H11" i="6"/>
  <c r="G11" i="6"/>
  <c r="DS11" i="6" s="1"/>
  <c r="DR10" i="6"/>
  <c r="DQ10" i="6"/>
  <c r="DP10" i="6"/>
  <c r="DM10" i="6"/>
  <c r="DM31" i="6" s="1"/>
  <c r="DL10" i="6"/>
  <c r="DL31" i="6" s="1"/>
  <c r="DK10" i="6"/>
  <c r="DK31" i="6" s="1"/>
  <c r="DJ10" i="6"/>
  <c r="DJ31" i="6" s="1"/>
  <c r="DI10" i="6"/>
  <c r="DI31" i="6" s="1"/>
  <c r="DG10" i="6"/>
  <c r="DC10" i="6"/>
  <c r="DC31" i="6" s="1"/>
  <c r="DB10" i="6"/>
  <c r="DB31" i="6" s="1"/>
  <c r="CU10" i="6"/>
  <c r="CT10" i="6"/>
  <c r="CT31" i="6" s="1"/>
  <c r="CS10" i="6"/>
  <c r="CS31" i="6" s="1"/>
  <c r="CK10" i="6"/>
  <c r="CK31" i="6" s="1"/>
  <c r="CJ10" i="6"/>
  <c r="CJ31" i="6" s="1"/>
  <c r="CC10" i="6"/>
  <c r="CB10" i="6"/>
  <c r="CB31" i="6" s="1"/>
  <c r="CA10" i="6"/>
  <c r="CA31" i="6" s="1"/>
  <c r="BS10" i="6"/>
  <c r="BS31" i="6" s="1"/>
  <c r="BR10" i="6"/>
  <c r="BR31" i="6" s="1"/>
  <c r="BK10" i="6"/>
  <c r="BJ10" i="6"/>
  <c r="BJ31" i="6" s="1"/>
  <c r="BI10" i="6"/>
  <c r="BI31" i="6" s="1"/>
  <c r="BA10" i="6"/>
  <c r="BA31" i="6" s="1"/>
  <c r="AZ10" i="6"/>
  <c r="AZ31" i="6" s="1"/>
  <c r="AS10" i="6"/>
  <c r="AR10" i="6"/>
  <c r="AR31" i="6" s="1"/>
  <c r="AQ10" i="6"/>
  <c r="AQ31" i="6" s="1"/>
  <c r="AI10" i="6"/>
  <c r="AI31" i="6" s="1"/>
  <c r="AH10" i="6"/>
  <c r="AH31" i="6" s="1"/>
  <c r="AA10" i="6"/>
  <c r="Z10" i="6"/>
  <c r="Z31" i="6" s="1"/>
  <c r="X10" i="6"/>
  <c r="X31" i="6" s="1"/>
  <c r="Q10" i="6"/>
  <c r="Q31" i="6" s="1"/>
  <c r="O10" i="6"/>
  <c r="O31" i="6" s="1"/>
  <c r="I10" i="6"/>
  <c r="H10" i="6"/>
  <c r="H31" i="6" s="1"/>
  <c r="G10" i="6"/>
  <c r="G31" i="6" s="1"/>
  <c r="DO12" i="6" l="1"/>
  <c r="AA31" i="6"/>
  <c r="AS31" i="6"/>
  <c r="BK31" i="6"/>
  <c r="CC31" i="6"/>
  <c r="CU31" i="6"/>
  <c r="DN10" i="6"/>
  <c r="DP31" i="6"/>
  <c r="DN11" i="6"/>
  <c r="DN12" i="6"/>
  <c r="DQ13" i="6"/>
  <c r="DN26" i="6"/>
  <c r="I26" i="6"/>
  <c r="DO26" i="6" s="1"/>
  <c r="AA37" i="6"/>
  <c r="AS37" i="6"/>
  <c r="R10" i="6"/>
  <c r="R31" i="6" s="1"/>
  <c r="R38" i="6" s="1"/>
  <c r="AJ10" i="6"/>
  <c r="AJ31" i="6" s="1"/>
  <c r="AJ38" i="6" s="1"/>
  <c r="BB10" i="6"/>
  <c r="BB31" i="6" s="1"/>
  <c r="BB38" i="6" s="1"/>
  <c r="BT10" i="6"/>
  <c r="BT31" i="6" s="1"/>
  <c r="CL10" i="6"/>
  <c r="CL31" i="6" s="1"/>
  <c r="DD10" i="6"/>
  <c r="DD31" i="6" s="1"/>
  <c r="DO10" i="6"/>
  <c r="DQ31" i="6"/>
  <c r="DS10" i="6"/>
  <c r="DS31" i="6" s="1"/>
  <c r="DG13" i="6"/>
  <c r="DG31" i="6" s="1"/>
  <c r="DR13" i="6"/>
  <c r="DR31" i="6" s="1"/>
  <c r="I14" i="6"/>
  <c r="DO14" i="6" s="1"/>
  <c r="DG14" i="6"/>
  <c r="I15" i="6"/>
  <c r="DO15" i="6" s="1"/>
  <c r="DG15" i="6"/>
  <c r="I16" i="6"/>
  <c r="DO16" i="6" s="1"/>
  <c r="DG16" i="6"/>
  <c r="I17" i="6"/>
  <c r="DO17" i="6" s="1"/>
  <c r="DG17" i="6"/>
  <c r="I18" i="6"/>
  <c r="DO18" i="6" s="1"/>
  <c r="DG18" i="6"/>
  <c r="I19" i="6"/>
  <c r="DO19" i="6" s="1"/>
  <c r="DG19" i="6"/>
  <c r="I20" i="6"/>
  <c r="DO20" i="6" s="1"/>
  <c r="DG20" i="6"/>
  <c r="I21" i="6"/>
  <c r="DO21" i="6" s="1"/>
  <c r="DG21" i="6"/>
  <c r="I22" i="6"/>
  <c r="DO22" i="6" s="1"/>
  <c r="DG22" i="6"/>
  <c r="I23" i="6"/>
  <c r="DO23" i="6" s="1"/>
  <c r="DG23" i="6"/>
  <c r="I24" i="6"/>
  <c r="DO24" i="6" s="1"/>
  <c r="DG24" i="6"/>
  <c r="I25" i="6"/>
  <c r="DO25" i="6" s="1"/>
  <c r="DG25" i="6"/>
  <c r="BM37" i="6"/>
  <c r="BV38" i="6"/>
  <c r="CE37" i="6"/>
  <c r="CO38" i="6"/>
  <c r="CW37" i="6"/>
  <c r="DD38" i="6"/>
  <c r="R37" i="6"/>
  <c r="AJ37" i="6"/>
  <c r="BB37" i="6"/>
  <c r="BV37" i="6"/>
  <c r="CO37" i="6"/>
  <c r="DD37" i="6"/>
  <c r="AA38" i="6"/>
  <c r="AS38" i="6"/>
  <c r="BM38" i="6"/>
  <c r="CE38" i="6"/>
  <c r="CW38" i="6"/>
  <c r="DG26" i="6"/>
  <c r="I27" i="6"/>
  <c r="DO27" i="6" s="1"/>
  <c r="DG27" i="6"/>
  <c r="I28" i="6"/>
  <c r="DO28" i="6" s="1"/>
  <c r="DG28" i="6"/>
  <c r="I29" i="6"/>
  <c r="DO29" i="6" s="1"/>
  <c r="DG29" i="6"/>
  <c r="I30" i="6"/>
  <c r="DO30" i="6" s="1"/>
  <c r="DG30" i="6"/>
  <c r="J13" i="3"/>
  <c r="F13" i="3"/>
  <c r="AP135" i="5"/>
  <c r="AO135" i="5"/>
  <c r="AN135" i="5"/>
  <c r="AM135" i="5"/>
  <c r="AL135" i="5"/>
  <c r="AK135" i="5"/>
  <c r="AI135" i="5"/>
  <c r="AH135" i="5"/>
  <c r="AG135" i="5"/>
  <c r="AF135" i="5"/>
  <c r="AE135" i="5"/>
  <c r="AD135" i="5"/>
  <c r="U135" i="5"/>
  <c r="T135" i="5"/>
  <c r="S135" i="5"/>
  <c r="R135" i="5"/>
  <c r="Q135" i="5"/>
  <c r="P135" i="5"/>
  <c r="N135" i="5"/>
  <c r="AB135" i="5" s="1"/>
  <c r="M135" i="5"/>
  <c r="AA135" i="5" s="1"/>
  <c r="L135" i="5"/>
  <c r="Z135" i="5" s="1"/>
  <c r="K135" i="5"/>
  <c r="Y135" i="5" s="1"/>
  <c r="J135" i="5"/>
  <c r="X135" i="5" s="1"/>
  <c r="I135" i="5"/>
  <c r="W135" i="5" s="1"/>
  <c r="AC135" i="5" s="1"/>
  <c r="G135" i="5"/>
  <c r="F135" i="5"/>
  <c r="E135" i="5"/>
  <c r="D135" i="5"/>
  <c r="C135" i="5"/>
  <c r="B135" i="5"/>
  <c r="AQ134" i="5"/>
  <c r="AJ134" i="5"/>
  <c r="AC134" i="5"/>
  <c r="V134" i="5"/>
  <c r="O134" i="5"/>
  <c r="H134" i="5"/>
  <c r="AQ133" i="5"/>
  <c r="AJ133" i="5"/>
  <c r="AC133" i="5"/>
  <c r="V133" i="5"/>
  <c r="O133" i="5"/>
  <c r="H133" i="5"/>
  <c r="AQ132" i="5"/>
  <c r="AJ132" i="5"/>
  <c r="AC132" i="5"/>
  <c r="V132" i="5"/>
  <c r="O132" i="5"/>
  <c r="H132" i="5"/>
  <c r="AQ131" i="5"/>
  <c r="AJ131" i="5"/>
  <c r="AC131" i="5"/>
  <c r="V131" i="5"/>
  <c r="O131" i="5"/>
  <c r="H131" i="5"/>
  <c r="AQ130" i="5"/>
  <c r="AJ130" i="5"/>
  <c r="AC130" i="5"/>
  <c r="V130" i="5"/>
  <c r="O130" i="5"/>
  <c r="H130" i="5"/>
  <c r="AQ129" i="5"/>
  <c r="AJ129" i="5"/>
  <c r="AC129" i="5"/>
  <c r="V129" i="5"/>
  <c r="O129" i="5"/>
  <c r="H129" i="5"/>
  <c r="AQ128" i="5"/>
  <c r="AJ128" i="5"/>
  <c r="AC128" i="5"/>
  <c r="V128" i="5"/>
  <c r="O128" i="5"/>
  <c r="H128" i="5"/>
  <c r="AQ127" i="5"/>
  <c r="AJ127" i="5"/>
  <c r="AC127" i="5"/>
  <c r="V127" i="5"/>
  <c r="O127" i="5"/>
  <c r="H127" i="5"/>
  <c r="AQ126" i="5"/>
  <c r="AJ126" i="5"/>
  <c r="AC126" i="5"/>
  <c r="V126" i="5"/>
  <c r="O126" i="5"/>
  <c r="H126" i="5"/>
  <c r="AQ125" i="5"/>
  <c r="AJ125" i="5"/>
  <c r="AC125" i="5"/>
  <c r="V125" i="5"/>
  <c r="O125" i="5"/>
  <c r="H125" i="5"/>
  <c r="AQ124" i="5"/>
  <c r="AJ124" i="5"/>
  <c r="AC124" i="5"/>
  <c r="V124" i="5"/>
  <c r="O124" i="5"/>
  <c r="H124" i="5"/>
  <c r="AQ123" i="5"/>
  <c r="AJ123" i="5"/>
  <c r="AC123" i="5"/>
  <c r="V123" i="5"/>
  <c r="O123" i="5"/>
  <c r="H123" i="5"/>
  <c r="AQ122" i="5"/>
  <c r="AJ122" i="5"/>
  <c r="AC122" i="5"/>
  <c r="V122" i="5"/>
  <c r="O122" i="5"/>
  <c r="H122" i="5"/>
  <c r="AQ121" i="5"/>
  <c r="AJ121" i="5"/>
  <c r="AC121" i="5"/>
  <c r="V121" i="5"/>
  <c r="O121" i="5"/>
  <c r="H121" i="5"/>
  <c r="AQ120" i="5"/>
  <c r="AJ120" i="5"/>
  <c r="AC120" i="5"/>
  <c r="V120" i="5"/>
  <c r="O120" i="5"/>
  <c r="H120" i="5"/>
  <c r="AQ119" i="5"/>
  <c r="AJ119" i="5"/>
  <c r="AC119" i="5"/>
  <c r="V119" i="5"/>
  <c r="O119" i="5"/>
  <c r="H119" i="5"/>
  <c r="AQ118" i="5"/>
  <c r="AJ118" i="5"/>
  <c r="AC118" i="5"/>
  <c r="V118" i="5"/>
  <c r="O118" i="5"/>
  <c r="H118" i="5"/>
  <c r="AQ117" i="5"/>
  <c r="AJ117" i="5"/>
  <c r="AC117" i="5"/>
  <c r="V117" i="5"/>
  <c r="O117" i="5"/>
  <c r="H117" i="5"/>
  <c r="AQ116" i="5"/>
  <c r="AJ116" i="5"/>
  <c r="AC116" i="5"/>
  <c r="V116" i="5"/>
  <c r="O116" i="5"/>
  <c r="H116" i="5"/>
  <c r="AQ115" i="5"/>
  <c r="AJ115" i="5"/>
  <c r="AC115" i="5"/>
  <c r="V115" i="5"/>
  <c r="O115" i="5"/>
  <c r="H115" i="5"/>
  <c r="AQ114" i="5"/>
  <c r="AQ135" i="5" s="1"/>
  <c r="AJ114" i="5"/>
  <c r="AJ135" i="5" s="1"/>
  <c r="Q110" i="5" s="1"/>
  <c r="AC114" i="5"/>
  <c r="V114" i="5"/>
  <c r="V135" i="5" s="1"/>
  <c r="O114" i="5"/>
  <c r="O135" i="5" s="1"/>
  <c r="H114" i="5"/>
  <c r="H135" i="5" s="1"/>
  <c r="U110" i="5"/>
  <c r="O110" i="5" s="1"/>
  <c r="T110" i="5"/>
  <c r="M110" i="5"/>
  <c r="I110" i="5"/>
  <c r="H110" i="5"/>
  <c r="F110" i="5"/>
  <c r="R110" i="5" s="1"/>
  <c r="S110" i="5" s="1"/>
  <c r="E110" i="5"/>
  <c r="C110" i="5"/>
  <c r="B110" i="5"/>
  <c r="R109" i="5"/>
  <c r="S109" i="5" s="1"/>
  <c r="Q109" i="5"/>
  <c r="O109" i="5"/>
  <c r="N109" i="5"/>
  <c r="P109" i="5" s="1"/>
  <c r="M109" i="5"/>
  <c r="J109" i="5"/>
  <c r="G109" i="5"/>
  <c r="D109" i="5"/>
  <c r="R108" i="5"/>
  <c r="S108" i="5" s="1"/>
  <c r="Q108" i="5"/>
  <c r="O108" i="5"/>
  <c r="N108" i="5"/>
  <c r="P108" i="5" s="1"/>
  <c r="M108" i="5"/>
  <c r="J108" i="5"/>
  <c r="G108" i="5"/>
  <c r="D108" i="5"/>
  <c r="R107" i="5"/>
  <c r="S107" i="5" s="1"/>
  <c r="Q107" i="5"/>
  <c r="O107" i="5"/>
  <c r="N107" i="5"/>
  <c r="P107" i="5" s="1"/>
  <c r="M107" i="5"/>
  <c r="J107" i="5"/>
  <c r="G107" i="5"/>
  <c r="D107" i="5"/>
  <c r="R106" i="5"/>
  <c r="S106" i="5" s="1"/>
  <c r="Q106" i="5"/>
  <c r="O106" i="5"/>
  <c r="N106" i="5"/>
  <c r="P106" i="5" s="1"/>
  <c r="M106" i="5"/>
  <c r="J106" i="5"/>
  <c r="G106" i="5"/>
  <c r="D106" i="5"/>
  <c r="R105" i="5"/>
  <c r="S105" i="5" s="1"/>
  <c r="Q105" i="5"/>
  <c r="O105" i="5"/>
  <c r="N105" i="5"/>
  <c r="P105" i="5" s="1"/>
  <c r="M105" i="5"/>
  <c r="J105" i="5"/>
  <c r="G105" i="5"/>
  <c r="D105" i="5"/>
  <c r="R104" i="5"/>
  <c r="S104" i="5" s="1"/>
  <c r="Q104" i="5"/>
  <c r="O104" i="5"/>
  <c r="N104" i="5"/>
  <c r="P104" i="5" s="1"/>
  <c r="M104" i="5"/>
  <c r="J104" i="5"/>
  <c r="G104" i="5"/>
  <c r="D104" i="5"/>
  <c r="R103" i="5"/>
  <c r="S103" i="5" s="1"/>
  <c r="Q103" i="5"/>
  <c r="O103" i="5"/>
  <c r="N103" i="5"/>
  <c r="P103" i="5" s="1"/>
  <c r="M103" i="5"/>
  <c r="J103" i="5"/>
  <c r="G103" i="5"/>
  <c r="D103" i="5"/>
  <c r="R102" i="5"/>
  <c r="S102" i="5" s="1"/>
  <c r="Q102" i="5"/>
  <c r="O102" i="5"/>
  <c r="N102" i="5"/>
  <c r="P102" i="5" s="1"/>
  <c r="M102" i="5"/>
  <c r="J102" i="5"/>
  <c r="G102" i="5"/>
  <c r="D102" i="5"/>
  <c r="R101" i="5"/>
  <c r="S101" i="5" s="1"/>
  <c r="Q101" i="5"/>
  <c r="O101" i="5"/>
  <c r="N101" i="5"/>
  <c r="P101" i="5" s="1"/>
  <c r="M101" i="5"/>
  <c r="J101" i="5"/>
  <c r="G101" i="5"/>
  <c r="D101" i="5"/>
  <c r="R100" i="5"/>
  <c r="S100" i="5" s="1"/>
  <c r="Q100" i="5"/>
  <c r="O100" i="5"/>
  <c r="N100" i="5"/>
  <c r="P100" i="5" s="1"/>
  <c r="M100" i="5"/>
  <c r="J100" i="5"/>
  <c r="G100" i="5"/>
  <c r="D100" i="5"/>
  <c r="R99" i="5"/>
  <c r="S99" i="5" s="1"/>
  <c r="Q99" i="5"/>
  <c r="O99" i="5"/>
  <c r="N99" i="5"/>
  <c r="P99" i="5" s="1"/>
  <c r="M99" i="5"/>
  <c r="J99" i="5"/>
  <c r="G99" i="5"/>
  <c r="D99" i="5"/>
  <c r="R98" i="5"/>
  <c r="S98" i="5" s="1"/>
  <c r="Q98" i="5"/>
  <c r="O98" i="5"/>
  <c r="N98" i="5"/>
  <c r="P98" i="5" s="1"/>
  <c r="M98" i="5"/>
  <c r="J98" i="5"/>
  <c r="G98" i="5"/>
  <c r="D98" i="5"/>
  <c r="R97" i="5"/>
  <c r="S97" i="5" s="1"/>
  <c r="Q97" i="5"/>
  <c r="O97" i="5"/>
  <c r="N97" i="5"/>
  <c r="P97" i="5" s="1"/>
  <c r="M97" i="5"/>
  <c r="J97" i="5"/>
  <c r="G97" i="5"/>
  <c r="D97" i="5"/>
  <c r="R96" i="5"/>
  <c r="S96" i="5" s="1"/>
  <c r="Q96" i="5"/>
  <c r="O96" i="5"/>
  <c r="N96" i="5"/>
  <c r="P96" i="5" s="1"/>
  <c r="M96" i="5"/>
  <c r="J96" i="5"/>
  <c r="G96" i="5"/>
  <c r="D96" i="5"/>
  <c r="R95" i="5"/>
  <c r="S95" i="5" s="1"/>
  <c r="Q95" i="5"/>
  <c r="O95" i="5"/>
  <c r="N95" i="5"/>
  <c r="P95" i="5" s="1"/>
  <c r="M95" i="5"/>
  <c r="J95" i="5"/>
  <c r="G95" i="5"/>
  <c r="D95" i="5"/>
  <c r="R94" i="5"/>
  <c r="S94" i="5" s="1"/>
  <c r="Q94" i="5"/>
  <c r="O94" i="5"/>
  <c r="N94" i="5"/>
  <c r="P94" i="5" s="1"/>
  <c r="M94" i="5"/>
  <c r="J94" i="5"/>
  <c r="G94" i="5"/>
  <c r="D94" i="5"/>
  <c r="R93" i="5"/>
  <c r="S93" i="5" s="1"/>
  <c r="Q93" i="5"/>
  <c r="O93" i="5"/>
  <c r="N93" i="5"/>
  <c r="P93" i="5" s="1"/>
  <c r="M93" i="5"/>
  <c r="J93" i="5"/>
  <c r="G93" i="5"/>
  <c r="D93" i="5"/>
  <c r="R92" i="5"/>
  <c r="S92" i="5" s="1"/>
  <c r="Q92" i="5"/>
  <c r="O92" i="5"/>
  <c r="N92" i="5"/>
  <c r="P92" i="5" s="1"/>
  <c r="M92" i="5"/>
  <c r="J92" i="5"/>
  <c r="G92" i="5"/>
  <c r="D92" i="5"/>
  <c r="R91" i="5"/>
  <c r="S91" i="5" s="1"/>
  <c r="Q91" i="5"/>
  <c r="O91" i="5"/>
  <c r="N91" i="5"/>
  <c r="P91" i="5" s="1"/>
  <c r="M91" i="5"/>
  <c r="J91" i="5"/>
  <c r="G91" i="5"/>
  <c r="D91" i="5"/>
  <c r="R90" i="5"/>
  <c r="S90" i="5" s="1"/>
  <c r="Q90" i="5"/>
  <c r="O90" i="5"/>
  <c r="N90" i="5"/>
  <c r="P90" i="5" s="1"/>
  <c r="M90" i="5"/>
  <c r="J90" i="5"/>
  <c r="G90" i="5"/>
  <c r="D90" i="5"/>
  <c r="R89" i="5"/>
  <c r="S89" i="5" s="1"/>
  <c r="Q89" i="5"/>
  <c r="O89" i="5"/>
  <c r="N89" i="5"/>
  <c r="P89" i="5" s="1"/>
  <c r="M89" i="5"/>
  <c r="J89" i="5"/>
  <c r="J110" i="5" s="1"/>
  <c r="G89" i="5"/>
  <c r="G110" i="5" s="1"/>
  <c r="D89" i="5"/>
  <c r="D110" i="5" s="1"/>
  <c r="AW83" i="5"/>
  <c r="AV83" i="5"/>
  <c r="AU83" i="5"/>
  <c r="AT83" i="5"/>
  <c r="AS83" i="5"/>
  <c r="AR83" i="5"/>
  <c r="AN83" i="5"/>
  <c r="AM83" i="5"/>
  <c r="AL83" i="5"/>
  <c r="AK83" i="5"/>
  <c r="AJ83" i="5"/>
  <c r="AI83" i="5"/>
  <c r="AE83" i="5"/>
  <c r="AC83" i="5"/>
  <c r="AA83" i="5"/>
  <c r="Y83" i="5"/>
  <c r="X83" i="5"/>
  <c r="W83" i="5"/>
  <c r="V83" i="5"/>
  <c r="U83" i="5"/>
  <c r="T83" i="5"/>
  <c r="P83" i="5"/>
  <c r="O83" i="5"/>
  <c r="AD83" i="5" s="1"/>
  <c r="N83" i="5"/>
  <c r="M83" i="5"/>
  <c r="AB83" i="5" s="1"/>
  <c r="L83" i="5"/>
  <c r="K83" i="5"/>
  <c r="Z83" i="5" s="1"/>
  <c r="G83" i="5"/>
  <c r="F83" i="5"/>
  <c r="E83" i="5"/>
  <c r="D83" i="5"/>
  <c r="C83" i="5"/>
  <c r="B83" i="5"/>
  <c r="BA82" i="5"/>
  <c r="AR82" i="5"/>
  <c r="Z82" i="5"/>
  <c r="Q82" i="5"/>
  <c r="AI82" i="5" s="1"/>
  <c r="H82" i="5"/>
  <c r="BA81" i="5"/>
  <c r="AR81" i="5"/>
  <c r="Z81" i="5"/>
  <c r="Q81" i="5"/>
  <c r="AI81" i="5" s="1"/>
  <c r="H81" i="5"/>
  <c r="BA80" i="5"/>
  <c r="AR80" i="5"/>
  <c r="Z80" i="5"/>
  <c r="Q80" i="5"/>
  <c r="AI80" i="5" s="1"/>
  <c r="H80" i="5"/>
  <c r="BA79" i="5"/>
  <c r="AR79" i="5"/>
  <c r="Z79" i="5"/>
  <c r="Q79" i="5"/>
  <c r="AI79" i="5" s="1"/>
  <c r="H79" i="5"/>
  <c r="BA78" i="5"/>
  <c r="AR78" i="5"/>
  <c r="Z78" i="5"/>
  <c r="Q78" i="5"/>
  <c r="AI78" i="5" s="1"/>
  <c r="H78" i="5"/>
  <c r="BA77" i="5"/>
  <c r="AR77" i="5"/>
  <c r="Z77" i="5"/>
  <c r="Q77" i="5"/>
  <c r="AI77" i="5" s="1"/>
  <c r="H77" i="5"/>
  <c r="BA76" i="5"/>
  <c r="AR76" i="5"/>
  <c r="Z76" i="5"/>
  <c r="Q76" i="5"/>
  <c r="AI76" i="5" s="1"/>
  <c r="H76" i="5"/>
  <c r="BA75" i="5"/>
  <c r="AR75" i="5"/>
  <c r="Z75" i="5"/>
  <c r="Q75" i="5"/>
  <c r="AI75" i="5" s="1"/>
  <c r="H75" i="5"/>
  <c r="BA74" i="5"/>
  <c r="AR74" i="5"/>
  <c r="Z74" i="5"/>
  <c r="Q74" i="5"/>
  <c r="AI74" i="5" s="1"/>
  <c r="H74" i="5"/>
  <c r="BA73" i="5"/>
  <c r="AR73" i="5"/>
  <c r="Z73" i="5"/>
  <c r="Q73" i="5"/>
  <c r="AI73" i="5" s="1"/>
  <c r="H73" i="5"/>
  <c r="BA72" i="5"/>
  <c r="AR72" i="5"/>
  <c r="Z72" i="5"/>
  <c r="Q72" i="5"/>
  <c r="AI72" i="5" s="1"/>
  <c r="H72" i="5"/>
  <c r="BA71" i="5"/>
  <c r="AR71" i="5"/>
  <c r="Z71" i="5"/>
  <c r="Q71" i="5"/>
  <c r="AI71" i="5" s="1"/>
  <c r="H71" i="5"/>
  <c r="BA70" i="5"/>
  <c r="AR70" i="5"/>
  <c r="Z70" i="5"/>
  <c r="Q70" i="5"/>
  <c r="AI70" i="5" s="1"/>
  <c r="H70" i="5"/>
  <c r="BA69" i="5"/>
  <c r="AR69" i="5"/>
  <c r="Z69" i="5"/>
  <c r="Q69" i="5"/>
  <c r="AI69" i="5" s="1"/>
  <c r="H69" i="5"/>
  <c r="BA68" i="5"/>
  <c r="AR68" i="5"/>
  <c r="Z68" i="5"/>
  <c r="Q68" i="5"/>
  <c r="AI68" i="5" s="1"/>
  <c r="H68" i="5"/>
  <c r="BA67" i="5"/>
  <c r="AR67" i="5"/>
  <c r="Z67" i="5"/>
  <c r="Q67" i="5"/>
  <c r="AI67" i="5" s="1"/>
  <c r="H67" i="5"/>
  <c r="BA66" i="5"/>
  <c r="AR66" i="5"/>
  <c r="Z66" i="5"/>
  <c r="Q66" i="5"/>
  <c r="AI66" i="5" s="1"/>
  <c r="H66" i="5"/>
  <c r="BA65" i="5"/>
  <c r="AR65" i="5"/>
  <c r="Z65" i="5"/>
  <c r="Q65" i="5"/>
  <c r="AI65" i="5" s="1"/>
  <c r="H65" i="5"/>
  <c r="BA64" i="5"/>
  <c r="AR64" i="5"/>
  <c r="Z64" i="5"/>
  <c r="Q64" i="5"/>
  <c r="AI64" i="5" s="1"/>
  <c r="H64" i="5"/>
  <c r="BA63" i="5"/>
  <c r="AR63" i="5"/>
  <c r="Z63" i="5"/>
  <c r="Q63" i="5"/>
  <c r="AI63" i="5" s="1"/>
  <c r="H63" i="5"/>
  <c r="BA62" i="5"/>
  <c r="AX83" i="5" s="1"/>
  <c r="Q57" i="5" s="1"/>
  <c r="AR62" i="5"/>
  <c r="AO83" i="5" s="1"/>
  <c r="N57" i="5" s="1"/>
  <c r="Z62" i="5"/>
  <c r="Q62" i="5"/>
  <c r="Q83" i="5" s="1"/>
  <c r="H62" i="5"/>
  <c r="H83" i="5" s="1"/>
  <c r="W57" i="5"/>
  <c r="R57" i="5" s="1"/>
  <c r="S57" i="5" s="1"/>
  <c r="V57" i="5"/>
  <c r="O57" i="5"/>
  <c r="P57" i="5" s="1"/>
  <c r="M57" i="5"/>
  <c r="I57" i="5"/>
  <c r="H57" i="5"/>
  <c r="F57" i="5"/>
  <c r="E57" i="5"/>
  <c r="C57" i="5"/>
  <c r="B57" i="5"/>
  <c r="R56" i="5"/>
  <c r="Q56" i="5"/>
  <c r="S56" i="5" s="1"/>
  <c r="O56" i="5"/>
  <c r="P56" i="5" s="1"/>
  <c r="N56" i="5"/>
  <c r="M56" i="5"/>
  <c r="J56" i="5"/>
  <c r="G56" i="5"/>
  <c r="D56" i="5"/>
  <c r="R55" i="5"/>
  <c r="Q55" i="5"/>
  <c r="S55" i="5" s="1"/>
  <c r="O55" i="5"/>
  <c r="P55" i="5" s="1"/>
  <c r="N55" i="5"/>
  <c r="M55" i="5"/>
  <c r="J55" i="5"/>
  <c r="G55" i="5"/>
  <c r="D55" i="5"/>
  <c r="R54" i="5"/>
  <c r="Q54" i="5"/>
  <c r="S54" i="5" s="1"/>
  <c r="O54" i="5"/>
  <c r="P54" i="5" s="1"/>
  <c r="N54" i="5"/>
  <c r="M54" i="5"/>
  <c r="J54" i="5"/>
  <c r="G54" i="5"/>
  <c r="D54" i="5"/>
  <c r="R53" i="5"/>
  <c r="Q53" i="5"/>
  <c r="S53" i="5" s="1"/>
  <c r="O53" i="5"/>
  <c r="P53" i="5" s="1"/>
  <c r="N53" i="5"/>
  <c r="M53" i="5"/>
  <c r="J53" i="5"/>
  <c r="G53" i="5"/>
  <c r="D53" i="5"/>
  <c r="R52" i="5"/>
  <c r="Q52" i="5"/>
  <c r="S52" i="5" s="1"/>
  <c r="O52" i="5"/>
  <c r="P52" i="5" s="1"/>
  <c r="N52" i="5"/>
  <c r="M52" i="5"/>
  <c r="J52" i="5"/>
  <c r="G52" i="5"/>
  <c r="D52" i="5"/>
  <c r="R51" i="5"/>
  <c r="Q51" i="5"/>
  <c r="S51" i="5" s="1"/>
  <c r="O51" i="5"/>
  <c r="P51" i="5" s="1"/>
  <c r="N51" i="5"/>
  <c r="M51" i="5"/>
  <c r="J51" i="5"/>
  <c r="G51" i="5"/>
  <c r="D51" i="5"/>
  <c r="R50" i="5"/>
  <c r="Q50" i="5"/>
  <c r="S50" i="5" s="1"/>
  <c r="O50" i="5"/>
  <c r="P50" i="5" s="1"/>
  <c r="N50" i="5"/>
  <c r="M50" i="5"/>
  <c r="J50" i="5"/>
  <c r="G50" i="5"/>
  <c r="D50" i="5"/>
  <c r="R49" i="5"/>
  <c r="Q49" i="5"/>
  <c r="S49" i="5" s="1"/>
  <c r="O49" i="5"/>
  <c r="P49" i="5" s="1"/>
  <c r="N49" i="5"/>
  <c r="M49" i="5"/>
  <c r="J49" i="5"/>
  <c r="G49" i="5"/>
  <c r="D49" i="5"/>
  <c r="R48" i="5"/>
  <c r="Q48" i="5"/>
  <c r="S48" i="5" s="1"/>
  <c r="O48" i="5"/>
  <c r="P48" i="5" s="1"/>
  <c r="N48" i="5"/>
  <c r="M48" i="5"/>
  <c r="J48" i="5"/>
  <c r="G48" i="5"/>
  <c r="D48" i="5"/>
  <c r="R47" i="5"/>
  <c r="Q47" i="5"/>
  <c r="S47" i="5" s="1"/>
  <c r="O47" i="5"/>
  <c r="P47" i="5" s="1"/>
  <c r="N47" i="5"/>
  <c r="M47" i="5"/>
  <c r="J47" i="5"/>
  <c r="G47" i="5"/>
  <c r="D47" i="5"/>
  <c r="R46" i="5"/>
  <c r="Q46" i="5"/>
  <c r="S46" i="5" s="1"/>
  <c r="O46" i="5"/>
  <c r="P46" i="5" s="1"/>
  <c r="N46" i="5"/>
  <c r="M46" i="5"/>
  <c r="J46" i="5"/>
  <c r="G46" i="5"/>
  <c r="D46" i="5"/>
  <c r="R45" i="5"/>
  <c r="Q45" i="5"/>
  <c r="S45" i="5" s="1"/>
  <c r="O45" i="5"/>
  <c r="P45" i="5" s="1"/>
  <c r="N45" i="5"/>
  <c r="M45" i="5"/>
  <c r="J45" i="5"/>
  <c r="G45" i="5"/>
  <c r="D45" i="5"/>
  <c r="R44" i="5"/>
  <c r="Q44" i="5"/>
  <c r="S44" i="5" s="1"/>
  <c r="O44" i="5"/>
  <c r="P44" i="5" s="1"/>
  <c r="N44" i="5"/>
  <c r="M44" i="5"/>
  <c r="J44" i="5"/>
  <c r="G44" i="5"/>
  <c r="D44" i="5"/>
  <c r="R43" i="5"/>
  <c r="Q43" i="5"/>
  <c r="S43" i="5" s="1"/>
  <c r="O43" i="5"/>
  <c r="P43" i="5" s="1"/>
  <c r="N43" i="5"/>
  <c r="M43" i="5"/>
  <c r="J43" i="5"/>
  <c r="G43" i="5"/>
  <c r="D43" i="5"/>
  <c r="R42" i="5"/>
  <c r="Q42" i="5"/>
  <c r="S42" i="5" s="1"/>
  <c r="O42" i="5"/>
  <c r="P42" i="5" s="1"/>
  <c r="N42" i="5"/>
  <c r="M42" i="5"/>
  <c r="J42" i="5"/>
  <c r="G42" i="5"/>
  <c r="D42" i="5"/>
  <c r="R41" i="5"/>
  <c r="Q41" i="5"/>
  <c r="S41" i="5" s="1"/>
  <c r="O41" i="5"/>
  <c r="P41" i="5" s="1"/>
  <c r="N41" i="5"/>
  <c r="M41" i="5"/>
  <c r="J41" i="5"/>
  <c r="G41" i="5"/>
  <c r="D41" i="5"/>
  <c r="R40" i="5"/>
  <c r="Q40" i="5"/>
  <c r="S40" i="5" s="1"/>
  <c r="O40" i="5"/>
  <c r="P40" i="5" s="1"/>
  <c r="N40" i="5"/>
  <c r="M40" i="5"/>
  <c r="J40" i="5"/>
  <c r="G40" i="5"/>
  <c r="D40" i="5"/>
  <c r="R39" i="5"/>
  <c r="Q39" i="5"/>
  <c r="S39" i="5" s="1"/>
  <c r="O39" i="5"/>
  <c r="P39" i="5" s="1"/>
  <c r="N39" i="5"/>
  <c r="M39" i="5"/>
  <c r="J39" i="5"/>
  <c r="G39" i="5"/>
  <c r="D39" i="5"/>
  <c r="R38" i="5"/>
  <c r="Q38" i="5"/>
  <c r="S38" i="5" s="1"/>
  <c r="O38" i="5"/>
  <c r="P38" i="5" s="1"/>
  <c r="N38" i="5"/>
  <c r="M38" i="5"/>
  <c r="J38" i="5"/>
  <c r="G38" i="5"/>
  <c r="D38" i="5"/>
  <c r="R37" i="5"/>
  <c r="Q37" i="5"/>
  <c r="S37" i="5" s="1"/>
  <c r="O37" i="5"/>
  <c r="P37" i="5" s="1"/>
  <c r="N37" i="5"/>
  <c r="M37" i="5"/>
  <c r="J37" i="5"/>
  <c r="G37" i="5"/>
  <c r="D37" i="5"/>
  <c r="R36" i="5"/>
  <c r="Q36" i="5"/>
  <c r="S36" i="5" s="1"/>
  <c r="O36" i="5"/>
  <c r="P36" i="5" s="1"/>
  <c r="N36" i="5"/>
  <c r="M36" i="5"/>
  <c r="J36" i="5"/>
  <c r="J57" i="5" s="1"/>
  <c r="G36" i="5"/>
  <c r="G57" i="5" s="1"/>
  <c r="D36" i="5"/>
  <c r="D57" i="5" s="1"/>
  <c r="I29" i="5"/>
  <c r="C29" i="5"/>
  <c r="B29" i="5"/>
  <c r="F28" i="5"/>
  <c r="H28" i="5" s="1"/>
  <c r="E28" i="5"/>
  <c r="G28" i="5" s="1"/>
  <c r="F27" i="5"/>
  <c r="H27" i="5" s="1"/>
  <c r="E27" i="5"/>
  <c r="G27" i="5" s="1"/>
  <c r="F26" i="5"/>
  <c r="H26" i="5" s="1"/>
  <c r="E26" i="5"/>
  <c r="G26" i="5" s="1"/>
  <c r="F25" i="5"/>
  <c r="H25" i="5" s="1"/>
  <c r="E25" i="5"/>
  <c r="G25" i="5" s="1"/>
  <c r="F24" i="5"/>
  <c r="H24" i="5" s="1"/>
  <c r="E24" i="5"/>
  <c r="G24" i="5" s="1"/>
  <c r="F23" i="5"/>
  <c r="H23" i="5" s="1"/>
  <c r="E23" i="5"/>
  <c r="H22" i="5"/>
  <c r="F22" i="5"/>
  <c r="E22" i="5"/>
  <c r="F21" i="5"/>
  <c r="H21" i="5" s="1"/>
  <c r="E21" i="5"/>
  <c r="H20" i="5"/>
  <c r="F20" i="5"/>
  <c r="E20" i="5"/>
  <c r="G20" i="5" s="1"/>
  <c r="F19" i="5"/>
  <c r="H19" i="5" s="1"/>
  <c r="E19" i="5"/>
  <c r="H18" i="5"/>
  <c r="F18" i="5"/>
  <c r="E18" i="5"/>
  <c r="F17" i="5"/>
  <c r="H17" i="5" s="1"/>
  <c r="E17" i="5"/>
  <c r="H16" i="5"/>
  <c r="F16" i="5"/>
  <c r="E16" i="5"/>
  <c r="G16" i="5" s="1"/>
  <c r="F15" i="5"/>
  <c r="H15" i="5" s="1"/>
  <c r="E15" i="5"/>
  <c r="H14" i="5"/>
  <c r="F14" i="5"/>
  <c r="E14" i="5"/>
  <c r="F13" i="5"/>
  <c r="H13" i="5" s="1"/>
  <c r="E13" i="5"/>
  <c r="H12" i="5"/>
  <c r="F12" i="5"/>
  <c r="E12" i="5"/>
  <c r="F11" i="5"/>
  <c r="H11" i="5" s="1"/>
  <c r="E11" i="5"/>
  <c r="H10" i="5"/>
  <c r="F10" i="5"/>
  <c r="E10" i="5"/>
  <c r="G10" i="5" s="1"/>
  <c r="F9" i="5"/>
  <c r="H9" i="5" s="1"/>
  <c r="E9" i="5"/>
  <c r="H8" i="5"/>
  <c r="F8" i="5"/>
  <c r="E8" i="5"/>
  <c r="G8" i="5" s="1"/>
  <c r="I13" i="3"/>
  <c r="DO31" i="6" l="1"/>
  <c r="I31" i="6"/>
  <c r="DN31" i="6"/>
  <c r="G18" i="5"/>
  <c r="AF83" i="5"/>
  <c r="G12" i="5"/>
  <c r="G14" i="5"/>
  <c r="G22" i="5"/>
  <c r="F29" i="5"/>
  <c r="G9" i="5"/>
  <c r="G13" i="5"/>
  <c r="G15" i="5"/>
  <c r="G17" i="5"/>
  <c r="G19" i="5"/>
  <c r="G21" i="5"/>
  <c r="G23" i="5"/>
  <c r="E29" i="5"/>
  <c r="N110" i="5"/>
  <c r="G11" i="5"/>
  <c r="AI62" i="5"/>
  <c r="I37" i="6" l="1"/>
  <c r="I38" i="6"/>
  <c r="DQ36" i="6"/>
  <c r="DO37" i="6"/>
</calcChain>
</file>

<file path=xl/comments1.xml><?xml version="1.0" encoding="utf-8"?>
<comments xmlns="http://schemas.openxmlformats.org/spreadsheetml/2006/main">
  <authors>
    <author>user</author>
  </authors>
  <commentList>
    <comment ref="F1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86754 м2 - мат. Харка из тарифа 2022 г.</t>
        </r>
      </text>
    </comment>
    <comment ref="I1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мат. Харка найдена по показателям тепловой энергии</t>
        </r>
      </text>
    </comment>
  </commentList>
</comments>
</file>

<file path=xl/comments2.xml><?xml version="1.0" encoding="utf-8"?>
<comments xmlns="http://schemas.openxmlformats.org/spreadsheetml/2006/main">
  <authors>
    <author>Бифова</author>
  </authors>
  <commentList>
    <comment ref="H17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в аренде от ИГТСК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в аренде от ИГТСК
</t>
        </r>
      </text>
    </comment>
  </commentList>
</comments>
</file>

<file path=xl/comments3.xml><?xml version="1.0" encoding="utf-8"?>
<comments xmlns="http://schemas.openxmlformats.org/spreadsheetml/2006/main">
  <authors>
    <author>Морозов А.С.</author>
  </authors>
  <commentList>
    <comment ref="DJ38" authorId="0">
      <text>
        <r>
          <rPr>
            <b/>
            <sz val="8"/>
            <color indexed="81"/>
            <rFont val="Tahoma"/>
            <family val="2"/>
            <charset val="204"/>
          </rPr>
          <t>Морозов А.С.:</t>
        </r>
        <r>
          <rPr>
            <sz val="8"/>
            <color indexed="81"/>
            <rFont val="Tahoma"/>
            <family val="2"/>
            <charset val="204"/>
          </rPr>
          <t xml:space="preserve">
Выработка тепловой энергии котельными,  с учтановленной мощностью мощностью менее 3 Гкал/час</t>
        </r>
      </text>
    </comment>
    <comment ref="DK38" authorId="0">
      <text>
        <r>
          <rPr>
            <b/>
            <sz val="8"/>
            <color indexed="81"/>
            <rFont val="Tahoma"/>
            <family val="2"/>
            <charset val="204"/>
          </rPr>
          <t>Морозов А.С.:</t>
        </r>
        <r>
          <rPr>
            <sz val="8"/>
            <color indexed="81"/>
            <rFont val="Tahoma"/>
            <family val="2"/>
            <charset val="204"/>
          </rPr>
          <t xml:space="preserve">
Выработка тепловой энегии котельными с установленной мощностью от 3 до 20 Гкал/час</t>
        </r>
      </text>
    </comment>
    <comment ref="DM38" authorId="0">
      <text>
        <r>
          <rPr>
            <b/>
            <sz val="8"/>
            <color indexed="81"/>
            <rFont val="Tahoma"/>
            <family val="2"/>
            <charset val="204"/>
          </rPr>
          <t>Морозов А.С.:</t>
        </r>
        <r>
          <rPr>
            <sz val="8"/>
            <color indexed="81"/>
            <rFont val="Tahoma"/>
            <family val="2"/>
            <charset val="204"/>
          </rPr>
          <t xml:space="preserve">
Выработка тепловой энергии котельными с установленной мощностью от 20 до 100 Гкал/час
</t>
        </r>
      </text>
    </comment>
  </commentList>
</comments>
</file>

<file path=xl/comments4.xml><?xml version="1.0" encoding="utf-8"?>
<comments xmlns="http://schemas.openxmlformats.org/spreadsheetml/2006/main">
  <authors>
    <author>Бифова</author>
  </authors>
  <commentList>
    <comment ref="CK6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пар
</t>
        </r>
      </text>
    </comment>
    <comment ref="EC6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пар
</t>
        </r>
      </text>
    </comment>
    <comment ref="CK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ХВП только от кот. 17, если работают на разные контура - ХОВ нет</t>
        </r>
      </text>
    </comment>
    <comment ref="EC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ХВП только от кот. 17, если работают на разные контура - ХОВ нет</t>
        </r>
      </text>
    </comment>
    <comment ref="BL9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CK9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 и пар
</t>
        </r>
      </text>
    </comment>
    <comment ref="EC9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 и пар
</t>
        </r>
      </text>
    </comment>
    <comment ref="BL10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CK10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 и пар
</t>
        </r>
      </text>
    </comment>
    <comment ref="EC10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 и пар
</t>
        </r>
      </text>
    </comment>
    <comment ref="BH1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= СН  х  0.084
</t>
        </r>
      </text>
    </comment>
    <comment ref="BI1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=СН  х  0.22</t>
        </r>
      </text>
    </comment>
    <comment ref="BL1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EC1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 и пар
</t>
        </r>
      </text>
    </comment>
    <comment ref="W12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реализовано лишь  344 тонны ГВС после заключения договора с ОАО Водоканал"</t>
        </r>
      </text>
    </comment>
    <comment ref="BL12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EC12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 и пар
</t>
        </r>
      </text>
    </comment>
    <comment ref="BH1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=СН х 0.52
</t>
        </r>
      </text>
    </comment>
    <comment ref="BI1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= СН х 0.026
</t>
        </r>
      </text>
    </comment>
    <comment ref="T1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W1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BL1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CK1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 пар
</t>
        </r>
      </text>
    </comment>
    <comment ref="DV1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СН*0.46
</t>
        </r>
      </text>
    </comment>
    <comment ref="DW1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СН*0.024
</t>
        </r>
      </text>
    </comment>
    <comment ref="I16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L16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DZ16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EC16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 пар
</t>
        </r>
      </text>
    </comment>
    <comment ref="T17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W17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BL17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CK17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I1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L1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BL1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CK1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DZ19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EC19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BN20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потери при опрессовках</t>
        </r>
      </text>
    </comment>
    <comment ref="EC20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T2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
</t>
        </r>
      </text>
    </comment>
    <comment ref="W2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BL2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
</t>
        </r>
      </text>
    </comment>
    <comment ref="CK2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I22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
</t>
        </r>
      </text>
    </comment>
    <comment ref="L22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BH22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воды нет - впрыск
</t>
        </r>
      </text>
    </comment>
    <comment ref="T2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</t>
        </r>
      </text>
    </comment>
    <comment ref="W2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BL2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</t>
        </r>
      </text>
    </comment>
    <comment ref="CK2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DZ2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
</t>
        </r>
      </text>
    </comment>
    <comment ref="EC2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I24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</t>
        </r>
      </text>
    </comment>
    <comment ref="L24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  <comment ref="DZ2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</t>
        </r>
      </text>
    </comment>
    <comment ref="EC2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только отопление
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H2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кубы на СН покупаем у Водоканала</t>
        </r>
      </text>
    </comment>
  </commentList>
</comments>
</file>

<file path=xl/comments6.xml><?xml version="1.0" encoding="utf-8"?>
<comments xmlns="http://schemas.openxmlformats.org/spreadsheetml/2006/main">
  <authors>
    <author>Бифова</author>
  </authors>
  <commentLis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частотники на насосах ГВС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оборудование демонтировано, осталось только освещение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1/2 часть здания с насосами ХВС передано УМП "ВК"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1/2 часть здания с насосами ХВС передано УМП "ВК"</t>
        </r>
      </text>
    </comment>
    <comment ref="B2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1/2 часть здания с насосами ХВС передано УМП "ВК"</t>
        </r>
      </text>
    </comment>
    <comment ref="B44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1/6 часть здания с насосами ХВС передано УМП "ВК"</t>
        </r>
      </text>
    </comment>
    <comment ref="B47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оборудование демонтировано, осталось только освещение</t>
        </r>
      </text>
    </comment>
    <comment ref="B5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1/2 часть здания с насосами ХВС передано УМП "ВК"</t>
        </r>
      </text>
    </comment>
    <comment ref="B63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по приказу Н/Ст -  а по сути ЦТП</t>
        </r>
      </text>
    </comment>
    <comment ref="B66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бывшая кот. № 14
</t>
        </r>
      </text>
    </comment>
    <comment ref="B67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бывшая кот. № 28</t>
        </r>
      </text>
    </comment>
    <comment ref="B69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бывшая кот. № 6
</t>
        </r>
      </text>
    </comment>
    <comment ref="B70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бывшая кот. № 34
</t>
        </r>
      </text>
    </comment>
    <comment ref="B71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в аренде от ИГТСК
</t>
        </r>
      </text>
    </comment>
    <comment ref="B72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в аренде от ИГТСК
</t>
        </r>
      </text>
    </comment>
    <comment ref="Q75" authorId="0">
      <text>
        <r>
          <rPr>
            <b/>
            <sz val="8"/>
            <color indexed="81"/>
            <rFont val="Tahoma"/>
            <family val="2"/>
            <charset val="204"/>
          </rPr>
          <t>Бифова:</t>
        </r>
        <r>
          <rPr>
            <sz val="8"/>
            <color indexed="81"/>
            <rFont val="Tahoma"/>
            <family val="2"/>
            <charset val="204"/>
          </rPr>
          <t xml:space="preserve">
с декабря 2020 г. 
ЦТП № 115 переведено на СН-2</t>
        </r>
      </text>
    </comment>
  </commentList>
</comments>
</file>

<file path=xl/sharedStrings.xml><?xml version="1.0" encoding="utf-8"?>
<sst xmlns="http://schemas.openxmlformats.org/spreadsheetml/2006/main" count="1397" uniqueCount="373">
  <si>
    <t>№
п/п</t>
  </si>
  <si>
    <t>(наименование регулируемой организации)</t>
  </si>
  <si>
    <t>план</t>
  </si>
  <si>
    <t>факт</t>
  </si>
  <si>
    <t>Форма № 6.2-ИП ТС</t>
  </si>
  <si>
    <t>Отчет о достижении плановых показателей надежности и энергетической эффективности объектов системы централизованного теплоснабжения</t>
  </si>
  <si>
    <t>Таблица 1</t>
  </si>
  <si>
    <t>Наименование объекта</t>
  </si>
  <si>
    <t>Показатели надежности</t>
  </si>
  <si>
    <t>Количество прекращений подачи тепловой энергии, теплоносителя
в результате технологических нарушений на тепловых сетях
на 1 км тепловых сетей, ед./км</t>
  </si>
  <si>
    <t>Количество прекращений подачи тепловой энергии, теплоносителя
в результате технологических нарушений на источниках тепловой энергии на 1 Гкал/час установленной мощности, ед./Гкал/час</t>
  </si>
  <si>
    <t>Таблица 2</t>
  </si>
  <si>
    <t>Показатели энергетической эффективности</t>
  </si>
  <si>
    <t>Величина технологических потерь
при передаче тепловой энергии по тепловым сетям, Гкал</t>
  </si>
  <si>
    <r>
      <t>Отношение величины
технологических потерь теплоносителя
к материальной характеристике тепловой сети, м</t>
    </r>
    <r>
      <rPr>
        <b/>
        <vertAlign val="superscript"/>
        <sz val="11"/>
        <rFont val="Times New Roman"/>
        <family val="1"/>
        <charset val="204"/>
      </rPr>
      <t>3</t>
    </r>
    <r>
      <rPr>
        <b/>
        <sz val="11"/>
        <rFont val="Times New Roman"/>
        <family val="1"/>
        <charset val="204"/>
      </rPr>
      <t>/м</t>
    </r>
    <r>
      <rPr>
        <b/>
        <vertAlign val="superscript"/>
        <sz val="11"/>
        <rFont val="Times New Roman"/>
        <family val="1"/>
        <charset val="204"/>
      </rPr>
      <t>2</t>
    </r>
  </si>
  <si>
    <r>
      <t>Величина технологических потерь
при передаче  теплоносителя по тепловым сетям, м</t>
    </r>
    <r>
      <rPr>
        <b/>
        <vertAlign val="superscript"/>
        <sz val="11"/>
        <rFont val="Times New Roman"/>
        <family val="1"/>
        <charset val="204"/>
      </rPr>
      <t>3</t>
    </r>
  </si>
  <si>
    <t>Форма № 6.3-ИП ТС</t>
  </si>
  <si>
    <t>Значения показателей, достижение которых предусмотрено в результате реализации мероприятий инвестиционной программы</t>
  </si>
  <si>
    <t>Наименование показателя</t>
  </si>
  <si>
    <t>Ед. изм.</t>
  </si>
  <si>
    <t>Плановые значения</t>
  </si>
  <si>
    <t>Фактические значения</t>
  </si>
  <si>
    <t>2</t>
  </si>
  <si>
    <t xml:space="preserve">Удельный расход условного топлива на выработку единицы тепловой энергии, отпускаемую с коллекторов источника </t>
  </si>
  <si>
    <t>т.у.т./Гкал</t>
  </si>
  <si>
    <t>3</t>
  </si>
  <si>
    <t>Объем присоединяемой тепловой нагрузки новых потребителей</t>
  </si>
  <si>
    <t>Гкал/ч</t>
  </si>
  <si>
    <t>4</t>
  </si>
  <si>
    <t>Износ объектов системы теплоснабжения с выделением процента износа объектов, существующих на начало реализации Инвестиционной программы</t>
  </si>
  <si>
    <t>%</t>
  </si>
  <si>
    <t>5</t>
  </si>
  <si>
    <t>Потери тепловой энергии при передаче тепловой энергии по тепловым сетям</t>
  </si>
  <si>
    <t>Гкал в год</t>
  </si>
  <si>
    <t>% от отпуска 
 тепловой энергии в сеть</t>
  </si>
  <si>
    <t>6</t>
  </si>
  <si>
    <t>Потери теплоносителя при передаче тепловой энергии по тепловым сетям</t>
  </si>
  <si>
    <t xml:space="preserve">куб. м в год для воды </t>
  </si>
  <si>
    <t xml:space="preserve">тонн для пара </t>
  </si>
  <si>
    <t>7</t>
  </si>
  <si>
    <t>Показатели, характеризующие снижение негативного воздействия на окружающую среду, определяемые в соответствии с законодательством РФ об охране окружающей среды:</t>
  </si>
  <si>
    <t>в соответствии с законодательством РФ об охране окружающей среды</t>
  </si>
  <si>
    <t>за 2020 год</t>
  </si>
  <si>
    <t>в сфере теплоснабжения за 2020 год</t>
  </si>
  <si>
    <t xml:space="preserve">1 </t>
  </si>
  <si>
    <t>Тепловые сети</t>
  </si>
  <si>
    <t>Источники теплоснабжения</t>
  </si>
  <si>
    <t>-</t>
  </si>
  <si>
    <t>акционерного общества "Ивгортеплоэнерго"</t>
  </si>
  <si>
    <t>Руководитель ресурсоснабжающей организации                                                                     Р.П. Гордовский</t>
  </si>
  <si>
    <t>Исп.: Домашкин Василий Александрович
Тел.: (4932) 30-17-59</t>
  </si>
  <si>
    <t xml:space="preserve">       М.П.</t>
  </si>
  <si>
    <t xml:space="preserve">                 М.П.</t>
  </si>
  <si>
    <r>
      <t>Отношение величины
технологических потерь тепловой энергии
к материальной характеристике тепловой сети, Гкал/м</t>
    </r>
    <r>
      <rPr>
        <b/>
        <vertAlign val="superscript"/>
        <sz val="11"/>
        <rFont val="Times New Roman"/>
        <family val="1"/>
        <charset val="204"/>
      </rPr>
      <t>2</t>
    </r>
  </si>
  <si>
    <t>Удельный расход топлива
на производство единицы тепловой энергии, отпускаемой с коллекторов источников тепловой энергии, 
кг у.т./Гкал</t>
  </si>
  <si>
    <t>Удельный расход электрической энергии на транспортировку теплоносителя</t>
  </si>
  <si>
    <t>кВт∙ч/м3</t>
  </si>
  <si>
    <t xml:space="preserve">                                           М.П.</t>
  </si>
  <si>
    <t>Сводная таблица НУР на выработанную и отпущенную т/энергию по предприятию за 2020год</t>
  </si>
  <si>
    <t>№ кот.</t>
  </si>
  <si>
    <t>Расход</t>
  </si>
  <si>
    <t>Выработка тепловой энергии, Гкал</t>
  </si>
  <si>
    <t xml:space="preserve">Средневзвеш. каллорийность газа </t>
  </si>
  <si>
    <t>НУР на выработанную</t>
  </si>
  <si>
    <t>НУР на отпущенную</t>
  </si>
  <si>
    <t>Отпуск тепловой энергии, Гкал</t>
  </si>
  <si>
    <t>газа за год</t>
  </si>
  <si>
    <t>т/энергию</t>
  </si>
  <si>
    <t xml:space="preserve">тыс.н м3 </t>
  </si>
  <si>
    <t>ккал/м3</t>
  </si>
  <si>
    <t>кг ут/Гкал</t>
  </si>
  <si>
    <t>№1</t>
  </si>
  <si>
    <t>№2</t>
  </si>
  <si>
    <t>№3</t>
  </si>
  <si>
    <t>№10</t>
  </si>
  <si>
    <t>№17</t>
  </si>
  <si>
    <t>№18</t>
  </si>
  <si>
    <t>№19</t>
  </si>
  <si>
    <t>№23</t>
  </si>
  <si>
    <t>№24</t>
  </si>
  <si>
    <t>№25</t>
  </si>
  <si>
    <t>№30</t>
  </si>
  <si>
    <t>№31</t>
  </si>
  <si>
    <t>№33</t>
  </si>
  <si>
    <t>№35</t>
  </si>
  <si>
    <t>№37</t>
  </si>
  <si>
    <t>№39</t>
  </si>
  <si>
    <t>№41</t>
  </si>
  <si>
    <t>№43</t>
  </si>
  <si>
    <t>№44</t>
  </si>
  <si>
    <t>№45</t>
  </si>
  <si>
    <t>№46</t>
  </si>
  <si>
    <t>ИТОГО</t>
  </si>
  <si>
    <t>Динамика фактических и плановых показателей по котельным АО "ИвГТЭ" за 1-ое полугодие 2020 года</t>
  </si>
  <si>
    <t>Расход топлива, тыс.нм3</t>
  </si>
  <si>
    <t>Собственные нужды, Гкал</t>
  </si>
  <si>
    <t>НУР на выработанную тепловую энергию, кг ут/Гкал</t>
  </si>
  <si>
    <r>
      <t>Удельный расход воды, м</t>
    </r>
    <r>
      <rPr>
        <b/>
        <i/>
        <vertAlign val="superscript"/>
        <sz val="10"/>
        <rFont val="Times New Roman"/>
        <family val="1"/>
        <charset val="204"/>
      </rPr>
      <t>3</t>
    </r>
    <r>
      <rPr>
        <b/>
        <i/>
        <sz val="10"/>
        <rFont val="Times New Roman"/>
        <family val="1"/>
        <charset val="204"/>
      </rPr>
      <t>/ Гкал</t>
    </r>
  </si>
  <si>
    <t>Удельный расход электрической энергии, кВт*ч/Гкал</t>
  </si>
  <si>
    <t>отклонение (факт-план)</t>
  </si>
  <si>
    <t>ГАЗ</t>
  </si>
  <si>
    <t>ВЫРАБОТКА</t>
  </si>
  <si>
    <t>СОБСТВЕННЫЕ НУЖДЫ</t>
  </si>
  <si>
    <t>нур</t>
  </si>
  <si>
    <t>Расход воды</t>
  </si>
  <si>
    <t>Расход электроэнергии</t>
  </si>
  <si>
    <t>кот №</t>
  </si>
  <si>
    <t>янв.</t>
  </si>
  <si>
    <t>фев</t>
  </si>
  <si>
    <t>март</t>
  </si>
  <si>
    <t>апр</t>
  </si>
  <si>
    <t>май</t>
  </si>
  <si>
    <t>июнь</t>
  </si>
  <si>
    <t>янв</t>
  </si>
  <si>
    <t>февр</t>
  </si>
  <si>
    <t>Динамика фактических и плановых показателей по котельным АО "ИвГТЭ" за 1-ое полугодие 2019года</t>
  </si>
  <si>
    <t>газ</t>
  </si>
  <si>
    <t>выработка</t>
  </si>
  <si>
    <t>сн</t>
  </si>
  <si>
    <t>эл/эн</t>
  </si>
  <si>
    <t>вода</t>
  </si>
  <si>
    <t>ф</t>
  </si>
  <si>
    <t>м</t>
  </si>
  <si>
    <t>ап</t>
  </si>
  <si>
    <t>июн</t>
  </si>
  <si>
    <t>итого</t>
  </si>
  <si>
    <t>средневзвеш. По котельным из инвест программы</t>
  </si>
  <si>
    <t>план 2020</t>
  </si>
  <si>
    <t>ТЭП - 2020 г.</t>
  </si>
  <si>
    <t>Фактические данные за 2020г. о выработке, собственных и хозяйственных нуждах, потерях и реализации тепловой энергии от собственных котельных</t>
  </si>
  <si>
    <t xml:space="preserve">Номер </t>
  </si>
  <si>
    <t>ЯНВАРЬ (теплоноситель вода и пар)</t>
  </si>
  <si>
    <t>ФЕВРАЛЬ (теплоноситель вода и пар)</t>
  </si>
  <si>
    <t>МАРТ (теплоноситель вода и пар)</t>
  </si>
  <si>
    <t>АПРЕЛЬ (теплоноситель вода и пар)</t>
  </si>
  <si>
    <t>МАЙ (теплоноситель вода и пар)</t>
  </si>
  <si>
    <t>ИЮНЬ (теплоноситель вода и пар)</t>
  </si>
  <si>
    <t>ИЮЛЬ (теплоноситель вода и пар)</t>
  </si>
  <si>
    <t>АВГУСТ (теплоноситель вода и пар)</t>
  </si>
  <si>
    <t>СЕНТЯБРЬ (теплоноситель вода и пар)</t>
  </si>
  <si>
    <t>ОКТЯБРЬ (теплоноситель вода и пар)</t>
  </si>
  <si>
    <t>НОЯБРЬ (теплоноситель вода и пар)</t>
  </si>
  <si>
    <t>ДЕКАБРЬ (теплоноситель вода и пар)</t>
  </si>
  <si>
    <t xml:space="preserve">Итого за 2020 г. </t>
  </si>
  <si>
    <t>котель-</t>
  </si>
  <si>
    <t>Выработ.</t>
  </si>
  <si>
    <t>Потери</t>
  </si>
  <si>
    <t xml:space="preserve">Потери </t>
  </si>
  <si>
    <t xml:space="preserve">Собственные </t>
  </si>
  <si>
    <t>Хоз.нужды</t>
  </si>
  <si>
    <t>Отпуск т/эн.</t>
  </si>
  <si>
    <t>Потери и</t>
  </si>
  <si>
    <t>Реализ.</t>
  </si>
  <si>
    <t>Реализ. ОС</t>
  </si>
  <si>
    <r>
      <t>Потери</t>
    </r>
    <r>
      <rPr>
        <vertAlign val="superscript"/>
        <sz val="8"/>
        <color indexed="12"/>
        <rFont val="Times New Roman"/>
        <family val="1"/>
        <charset val="204"/>
      </rPr>
      <t>1</t>
    </r>
    <r>
      <rPr>
        <sz val="8"/>
        <color indexed="12"/>
        <rFont val="Times New Roman"/>
        <family val="1"/>
      </rPr>
      <t xml:space="preserve"> и</t>
    </r>
  </si>
  <si>
    <t>Реализация</t>
  </si>
  <si>
    <t>ной</t>
  </si>
  <si>
    <t>т/энергии</t>
  </si>
  <si>
    <t>в сетях</t>
  </si>
  <si>
    <t>по актам</t>
  </si>
  <si>
    <t>нужды</t>
  </si>
  <si>
    <t>СН, ХН</t>
  </si>
  <si>
    <r>
      <t>в сетях</t>
    </r>
    <r>
      <rPr>
        <vertAlign val="superscript"/>
        <sz val="8"/>
        <color indexed="12"/>
        <rFont val="Times New Roman"/>
        <family val="1"/>
        <charset val="204"/>
      </rPr>
      <t>1</t>
    </r>
  </si>
  <si>
    <t>СН</t>
  </si>
  <si>
    <r>
      <t>т/энергии</t>
    </r>
    <r>
      <rPr>
        <vertAlign val="superscript"/>
        <sz val="8"/>
        <color indexed="12"/>
        <rFont val="Times New Roman"/>
        <family val="1"/>
        <charset val="204"/>
      </rPr>
      <t>2</t>
    </r>
  </si>
  <si>
    <t>Гкал</t>
  </si>
  <si>
    <t>Гкал, (гр.1-гр.2-гр.3-гр.4-гр.5)</t>
  </si>
  <si>
    <t>отпуск</t>
  </si>
  <si>
    <t>Итого</t>
  </si>
  <si>
    <r>
      <rPr>
        <vertAlign val="superscript"/>
        <sz val="10"/>
        <color indexed="12"/>
        <rFont val="Times New Roman"/>
        <family val="1"/>
        <charset val="204"/>
      </rPr>
      <t>1</t>
    </r>
    <r>
      <rPr>
        <sz val="10"/>
        <color indexed="12"/>
        <rFont val="Times New Roman"/>
        <family val="1"/>
        <charset val="204"/>
      </rPr>
      <t xml:space="preserve"> потери, рассчитанные в соотвествии с приказом Минэнерго России от 30.12.2008г. №325</t>
    </r>
  </si>
  <si>
    <t>Начальник ПТО</t>
  </si>
  <si>
    <t>Бурова Е.А.</t>
  </si>
  <si>
    <t>ОТЧЕТ АКЦИОНЕРНОГО ОБЩЕСТВА "ИВГОРТЕПЛОЭНЕРГО"</t>
  </si>
  <si>
    <t xml:space="preserve">о распределении тепловой энергии и теплоносителя от сторонних источников теплоснабжения за декабрь 2020 года </t>
  </si>
  <si>
    <t>январь</t>
  </si>
  <si>
    <t>февраль</t>
  </si>
  <si>
    <t>корректировка за март</t>
  </si>
  <si>
    <t>апрель</t>
  </si>
  <si>
    <t>корректировка январь-апрель</t>
  </si>
  <si>
    <t>корректировка март, май</t>
  </si>
  <si>
    <t>июль</t>
  </si>
  <si>
    <t>август</t>
  </si>
  <si>
    <t>сентябрь</t>
  </si>
  <si>
    <t>октябрь</t>
  </si>
  <si>
    <t>ноябрь</t>
  </si>
  <si>
    <t>декабрь</t>
  </si>
  <si>
    <t>2020 ГОД</t>
  </si>
  <si>
    <t>№ п/п</t>
  </si>
  <si>
    <t>Наименование предприятия</t>
  </si>
  <si>
    <t>Покупка по счет-фактурам</t>
  </si>
  <si>
    <t>Покупка по фактическому потреблению *</t>
  </si>
  <si>
    <t>Фактические потери в тепловых сетях *</t>
  </si>
  <si>
    <t>Расчетные потери</t>
  </si>
  <si>
    <t>Собств. Нужды СТС *</t>
  </si>
  <si>
    <t>Реализация и хоз. нужды **</t>
  </si>
  <si>
    <t>в том числе **</t>
  </si>
  <si>
    <t xml:space="preserve">реализация </t>
  </si>
  <si>
    <t xml:space="preserve">хоз.нужды </t>
  </si>
  <si>
    <t>гр.4 - гр.8 - гр.9</t>
  </si>
  <si>
    <t>АО "Железобетон"</t>
  </si>
  <si>
    <t>Тепловая энергия</t>
  </si>
  <si>
    <t>Теплоноситель без ХВП</t>
  </si>
  <si>
    <t>м3</t>
  </si>
  <si>
    <t>ФГБО УВО "ИГЭУ им. В.И. Ленина"</t>
  </si>
  <si>
    <t>ИБХР ФКУ "ЦОУМТС МВД России"</t>
  </si>
  <si>
    <t>АО "Ивстройкерамика"</t>
  </si>
  <si>
    <t>Теплоноситель с ХВП</t>
  </si>
  <si>
    <t>АО "Ивхимпром"</t>
  </si>
  <si>
    <t xml:space="preserve">Теплоноситель с ХВП </t>
  </si>
  <si>
    <t>ООО "Купол"</t>
  </si>
  <si>
    <t>ЗАО "УП ЖКХ"</t>
  </si>
  <si>
    <t>МП "ГОЦ"</t>
  </si>
  <si>
    <t>ОАО "РЖД"</t>
  </si>
  <si>
    <t>ООО "СТС"</t>
  </si>
  <si>
    <t>ООО «Ивановская областная типография – ИОТ»</t>
  </si>
  <si>
    <t>ООО "РесурсЭнерго"</t>
  </si>
  <si>
    <t>ООО "Альянс-Профи"</t>
  </si>
  <si>
    <t>в том числе</t>
  </si>
  <si>
    <t>ул. Рабфаковская, 2а</t>
  </si>
  <si>
    <t>ул. Рабфаковская, 2/1</t>
  </si>
  <si>
    <t>ООО "Ивановская энергетическая компания - 1"</t>
  </si>
  <si>
    <t>ООО "ТДЛ-Энерго"</t>
  </si>
  <si>
    <t>АО "ИСМА"</t>
  </si>
  <si>
    <t>ПАО "МРСК Центра и Приволжья" - филиал Ивэнерго (кот. на ул. Суздальская)</t>
  </si>
  <si>
    <t>ПАО "МРСК Центра и Приволжья" - филиал Ивэнерго (кот. на ул. Нарвская)</t>
  </si>
  <si>
    <t>АО "Газпромнефть-Терминал"</t>
  </si>
  <si>
    <t>АО "Ивановоглавснаб"</t>
  </si>
  <si>
    <t>ФГБУ "ЦЖКУ" Минобороны РФ (котельная № 42)</t>
  </si>
  <si>
    <t>ФГБУ "ЦЖКУ" Минобороны РФ (котельная № 33)</t>
  </si>
  <si>
    <t>филиал "Владимирский" ПАО "Т Плюс"</t>
  </si>
  <si>
    <t>ПРБ, Кохомское шоссе, 1</t>
  </si>
  <si>
    <t>пер. Темный, 17</t>
  </si>
  <si>
    <t>ул. Павлова, 11/24</t>
  </si>
  <si>
    <t>пр-кт Шереметевский,5</t>
  </si>
  <si>
    <t>АО "Водоканал"</t>
  </si>
  <si>
    <t>ООО "Теплоснаб-2010"</t>
  </si>
  <si>
    <t>Оплата услуги по передаче</t>
  </si>
  <si>
    <t>ЗАО "ИвТБС"</t>
  </si>
  <si>
    <t>Тепловая энергия:</t>
  </si>
  <si>
    <t>Услуги по передаче тепловой энергии</t>
  </si>
  <si>
    <t>Теплоноситель:</t>
  </si>
  <si>
    <t>в т.ч. с  ХВП</t>
  </si>
  <si>
    <t>в т.ч. без ХВП</t>
  </si>
  <si>
    <t>Фактические данные за 2020 год о выработке, СН , потерях и реализации теплоностителя от собственных источников, в том числе ХОВ</t>
  </si>
  <si>
    <t xml:space="preserve">январь </t>
  </si>
  <si>
    <t xml:space="preserve">февраль </t>
  </si>
  <si>
    <t xml:space="preserve">март </t>
  </si>
  <si>
    <t xml:space="preserve">апрель </t>
  </si>
  <si>
    <t xml:space="preserve">май </t>
  </si>
  <si>
    <t xml:space="preserve">июнь </t>
  </si>
  <si>
    <t xml:space="preserve">июль  </t>
  </si>
  <si>
    <t xml:space="preserve">август </t>
  </si>
  <si>
    <t xml:space="preserve">октябрь </t>
  </si>
  <si>
    <t xml:space="preserve">ноябрь  </t>
  </si>
  <si>
    <t xml:space="preserve">декабрь </t>
  </si>
  <si>
    <t>ВСЕГО   2020 год</t>
  </si>
  <si>
    <t>№ котельной</t>
  </si>
  <si>
    <t>Поставка воды</t>
  </si>
  <si>
    <t>СН факт      в т.ч.:</t>
  </si>
  <si>
    <t>Утечки  в.ч.:</t>
  </si>
  <si>
    <t>Расход потребитель     в т.ч.:</t>
  </si>
  <si>
    <t>Всего за год выработано ХОВ</t>
  </si>
  <si>
    <t>Всего</t>
  </si>
  <si>
    <t>исх. Вода</t>
  </si>
  <si>
    <t>ХВП</t>
  </si>
  <si>
    <t>ХОВ</t>
  </si>
  <si>
    <t>Исп. Бифова М.Х.</t>
  </si>
  <si>
    <t>тел. 130</t>
  </si>
  <si>
    <t xml:space="preserve"> ПОТРЕБЛЕНИЕ  ЭЛЕКТРОЭНЕРГИИ ЦТП,  НАСОСНЫМИ в 2020 г.</t>
  </si>
  <si>
    <t>1 р-н</t>
  </si>
  <si>
    <t>2 р-н</t>
  </si>
  <si>
    <t>№ ЦТП, Н/С, Н/Б</t>
  </si>
  <si>
    <t>Янв.</t>
  </si>
  <si>
    <t>Февр.</t>
  </si>
  <si>
    <t>Март</t>
  </si>
  <si>
    <t>1 кв.</t>
  </si>
  <si>
    <t>Апрель</t>
  </si>
  <si>
    <t>Май</t>
  </si>
  <si>
    <t>Июнь</t>
  </si>
  <si>
    <t>2 кв.</t>
  </si>
  <si>
    <t>Июль</t>
  </si>
  <si>
    <t>Авг.</t>
  </si>
  <si>
    <t>Сент.</t>
  </si>
  <si>
    <t>3 кв.</t>
  </si>
  <si>
    <t>Октябрь</t>
  </si>
  <si>
    <t>Ноябрь</t>
  </si>
  <si>
    <t>Дек.</t>
  </si>
  <si>
    <t>4 кв.</t>
  </si>
  <si>
    <t>ЦТП № 1. Лежневская, 154,158</t>
  </si>
  <si>
    <t>НН</t>
  </si>
  <si>
    <t>Н/С № 2. Гарелина, 1а</t>
  </si>
  <si>
    <t>Н/С № 6. Белоросова, 2</t>
  </si>
  <si>
    <t>Н/С № 10. Бубнова, 47</t>
  </si>
  <si>
    <t>Н/С № 11. П.Коммуны, 5 в</t>
  </si>
  <si>
    <t>Н/С № 13. Ермака, 43</t>
  </si>
  <si>
    <t>Н/С № 14. Лазарева, 6</t>
  </si>
  <si>
    <t>Н/С № 18. Лежневская, 209</t>
  </si>
  <si>
    <t>Н/С № 19 Косарева, 9</t>
  </si>
  <si>
    <t xml:space="preserve">ЦТП № 21. Велижская, 10 </t>
  </si>
  <si>
    <t>Н/С № 22. Станкостроителей, 6</t>
  </si>
  <si>
    <t>Н/С № 28. Текстильщиков, 58</t>
  </si>
  <si>
    <t>Н/С № 31. Лежневская, 115</t>
  </si>
  <si>
    <t>ЦТП № 33. Кохомское шоссе, 17</t>
  </si>
  <si>
    <t>ЦТП № 34. Текстильщиков, 119</t>
  </si>
  <si>
    <t>Н/С № 36. Кудряшова, 113</t>
  </si>
  <si>
    <t>Н/С № 38. Кудряшова, 115</t>
  </si>
  <si>
    <t>Н/С № 39. Текстильщиков, 72</t>
  </si>
  <si>
    <t>ЦТП № 40. Б. Хмельницкого, 9</t>
  </si>
  <si>
    <t>ЦТП № 41. Велижская, 29</t>
  </si>
  <si>
    <t>ЦТП № 43. Б. Хмельницкого, 4</t>
  </si>
  <si>
    <t>ЦТП № 44. Александрова, 7</t>
  </si>
  <si>
    <t>Н/С № 45. Хлебникова, 10</t>
  </si>
  <si>
    <t>Н/С № 47. Ленина, 69</t>
  </si>
  <si>
    <t>Н/С № 48. Мархлевского, 15,17</t>
  </si>
  <si>
    <t>ЦТП № 49 М р-н ДСК</t>
  </si>
  <si>
    <t>СН-2</t>
  </si>
  <si>
    <t>ЦТП № 50. Зеленая, 36</t>
  </si>
  <si>
    <t>ЦТП № 51. Текстильщиков, 48</t>
  </si>
  <si>
    <t>ЦТП № 52. Куконковых, 148</t>
  </si>
  <si>
    <t>ЦТП № 53. Лежневская, 159</t>
  </si>
  <si>
    <t>Н/С № 54. 1-я Меланжевая, 5а</t>
  </si>
  <si>
    <t>ЦТП № 55. 1-я Полевая, 32</t>
  </si>
  <si>
    <t>Н/С № 56. 9-й Проезд, 56</t>
  </si>
  <si>
    <t>Н/С № 58. Б. Хмельницкого, 30</t>
  </si>
  <si>
    <t>Н/С № 59. Шошина, 15</t>
  </si>
  <si>
    <t>Н/С № 60. Шошина, 13</t>
  </si>
  <si>
    <t>ЦТП № 61. Суворова, 38</t>
  </si>
  <si>
    <t>Н/С № 63. Громобоя, 23</t>
  </si>
  <si>
    <t>Н/С № 64. Станко, 36</t>
  </si>
  <si>
    <t>Н/С № 65. Б. Воробьевская, 26</t>
  </si>
  <si>
    <t>ЦТП № 66. Володарского, 1</t>
  </si>
  <si>
    <t>ЦТП № 68. Лежневская, 166</t>
  </si>
  <si>
    <t xml:space="preserve">Н/С № 69. Велижская, 72    </t>
  </si>
  <si>
    <t>Н/С № 73. Мархлевского, 31</t>
  </si>
  <si>
    <t>Н/С № 74. Кудряшова, 80</t>
  </si>
  <si>
    <t>Н/С № 75. 1-я Полевая, 38</t>
  </si>
  <si>
    <t>ЦТП № 76. Ташкентская, 88</t>
  </si>
  <si>
    <t>Н/С № 77. Володарского, 40</t>
  </si>
  <si>
    <t>Н/С № 78. Фролова, 28</t>
  </si>
  <si>
    <t>Н/С № 80. Кузнецова, 54</t>
  </si>
  <si>
    <t>ЦТП № 83. Шошина, 2</t>
  </si>
  <si>
    <t>ЦТП № 87. Куконковых, 142,144</t>
  </si>
  <si>
    <t>Н/С № 89. Лежневская, 157</t>
  </si>
  <si>
    <t>Н/С № 90. 10-й Проезд, 20</t>
  </si>
  <si>
    <t>Н/С № 99. Ташкентская, 20</t>
  </si>
  <si>
    <t>Н/С № 100. Ташкентская, 42</t>
  </si>
  <si>
    <t>Н/С № 105. Сакко, 37</t>
  </si>
  <si>
    <t>Н/С № 107. Дзержинского, 2</t>
  </si>
  <si>
    <t>ЦТП № 114. Шубиных, 16В</t>
  </si>
  <si>
    <t>Н/Ст № 115. Лежневская, 201</t>
  </si>
  <si>
    <t>НН /  СН-2</t>
  </si>
  <si>
    <t>ЦТП № 116. Куконковых, 152</t>
  </si>
  <si>
    <t>ЦТП № 118   Динамовская, 2</t>
  </si>
  <si>
    <t xml:space="preserve">ЦТП № 119 Южная, 35а </t>
  </si>
  <si>
    <t xml:space="preserve">ЦТП № 120 ул. 1 Полевая, 87 </t>
  </si>
  <si>
    <t>ЦТП № 121 10-й Проезд, 51</t>
  </si>
  <si>
    <t>ЦТП № 123 ул. 5-й Проезд,19</t>
  </si>
  <si>
    <t>ЦТП № 124 ул. 4-я Сосневская, 94</t>
  </si>
  <si>
    <t>ИГТСК - Свободы, 41</t>
  </si>
  <si>
    <t>ИГТСК - Кузнецова, 124</t>
  </si>
  <si>
    <t>в том числе:                           на НН</t>
  </si>
  <si>
    <t>на СН-2</t>
  </si>
  <si>
    <t>План (коррект) 2019</t>
  </si>
  <si>
    <t>Факт-План</t>
  </si>
  <si>
    <t>ЦТП от ОАО ИвГЭС</t>
  </si>
  <si>
    <t>в том числе                        на СН-2</t>
  </si>
  <si>
    <t xml:space="preserve">на НН </t>
  </si>
  <si>
    <t xml:space="preserve">ЦТП на ул. Кузнецова, 124 </t>
  </si>
  <si>
    <t>ЦТП на ул. Свободы, 41</t>
  </si>
  <si>
    <t>квт*ч</t>
  </si>
  <si>
    <t>ЦТП и НС, в т.ч.</t>
  </si>
  <si>
    <t>Теплоноситель ПАО покупка</t>
  </si>
  <si>
    <t>покупка хол. Воды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</si>
</sst>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(&quot;р.&quot;* #,##0.00_);_(&quot;р.&quot;* \(#,##0.00\);_(&quot;р.&quot;* &quot;-&quot;??_);_(@_)"/>
    <numFmt numFmtId="165" formatCode="#,##0.000"/>
    <numFmt numFmtId="166" formatCode="#,##0.0"/>
    <numFmt numFmtId="167" formatCode="0.000"/>
    <numFmt numFmtId="168" formatCode="#,##0.0000"/>
    <numFmt numFmtId="169" formatCode="0.0"/>
    <numFmt numFmtId="170" formatCode="0.0000"/>
    <numFmt numFmtId="171" formatCode="#,##0.00000"/>
    <numFmt numFmtId="172" formatCode="0.0000000E+00"/>
    <numFmt numFmtId="173" formatCode="_-* #,##0.00_р_._-;\-* #,##0.00_р_._-;_-* &quot;-&quot;??_р_._-;_-@_-"/>
    <numFmt numFmtId="174" formatCode="_-* #,##0_р_._-;\-* #,##0_р_._-;_-* &quot;-&quot;??_р_._-;_-@_-"/>
  </numFmts>
  <fonts count="98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indexed="12"/>
      <name val="Times New Roman"/>
      <family val="1"/>
    </font>
    <font>
      <sz val="8"/>
      <name val="Times New Roman"/>
      <family val="1"/>
      <charset val="204"/>
    </font>
    <font>
      <b/>
      <sz val="9"/>
      <name val="Times New Roman"/>
      <family val="1"/>
    </font>
    <font>
      <sz val="8"/>
      <name val="Arial"/>
      <family val="2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</font>
    <font>
      <b/>
      <sz val="8"/>
      <name val="Times New Roman"/>
      <family val="1"/>
    </font>
    <font>
      <b/>
      <i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vertAlign val="superscript"/>
      <sz val="10"/>
      <name val="Times New Roman"/>
      <family val="1"/>
      <charset val="204"/>
    </font>
    <font>
      <sz val="10"/>
      <name val="Times New Roman CE"/>
      <charset val="204"/>
    </font>
    <font>
      <sz val="10"/>
      <color indexed="12"/>
      <name val="Times New Roman"/>
      <family val="1"/>
    </font>
    <font>
      <sz val="12"/>
      <color indexed="12"/>
      <name val="Times New Roman"/>
      <family val="1"/>
    </font>
    <font>
      <sz val="12"/>
      <name val="Times New Roman"/>
      <family val="1"/>
    </font>
    <font>
      <b/>
      <sz val="11"/>
      <color indexed="12"/>
      <name val="Times New Roman"/>
      <family val="1"/>
    </font>
    <font>
      <i/>
      <sz val="8"/>
      <name val="Times New Roman"/>
      <family val="1"/>
      <charset val="204"/>
    </font>
    <font>
      <vertAlign val="superscript"/>
      <sz val="8"/>
      <color indexed="12"/>
      <name val="Times New Roman"/>
      <family val="1"/>
      <charset val="204"/>
    </font>
    <font>
      <b/>
      <sz val="8"/>
      <color indexed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indexed="12"/>
      <name val="Times New Roman"/>
      <family val="1"/>
    </font>
    <font>
      <sz val="10"/>
      <color indexed="10"/>
      <name val="Times New Roman"/>
      <family val="1"/>
    </font>
    <font>
      <sz val="9"/>
      <name val="Arial Cyr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vertAlign val="superscript"/>
      <sz val="10"/>
      <color indexed="12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1"/>
      <name val="Times New Roman"/>
      <family val="1"/>
    </font>
    <font>
      <sz val="6"/>
      <name val="Times New Roman"/>
      <family val="1"/>
    </font>
    <font>
      <b/>
      <sz val="6"/>
      <name val="Times New Roman"/>
      <family val="1"/>
    </font>
    <font>
      <sz val="6"/>
      <color rgb="FFFF0000"/>
      <name val="Times New Roman"/>
      <family val="1"/>
    </font>
    <font>
      <sz val="6"/>
      <color indexed="10"/>
      <name val="Times New Roman"/>
      <family val="1"/>
    </font>
    <font>
      <b/>
      <i/>
      <sz val="7.5"/>
      <name val="Times New Roman"/>
      <family val="1"/>
    </font>
    <font>
      <b/>
      <i/>
      <sz val="7.5"/>
      <color indexed="10"/>
      <name val="Times New Roman"/>
      <family val="1"/>
    </font>
    <font>
      <b/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</font>
    <font>
      <b/>
      <sz val="9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</font>
    <font>
      <sz val="10"/>
      <name val="Tahoma"/>
      <family val="2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  <charset val="204"/>
    </font>
    <font>
      <b/>
      <sz val="10"/>
      <color indexed="12"/>
      <name val="Arial"/>
      <family val="2"/>
      <charset val="204"/>
    </font>
    <font>
      <sz val="10"/>
      <color indexed="20"/>
      <name val="Arial"/>
      <family val="2"/>
      <charset val="204"/>
    </font>
    <font>
      <b/>
      <sz val="10"/>
      <color indexed="20"/>
      <name val="Arial"/>
      <family val="2"/>
      <charset val="204"/>
    </font>
    <font>
      <sz val="9"/>
      <name val="Arial"/>
      <family val="2"/>
      <charset val="204"/>
    </font>
    <font>
      <b/>
      <u/>
      <sz val="12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164" fontId="7" fillId="0" borderId="0" applyFon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33" fillId="0" borderId="0"/>
    <xf numFmtId="0" fontId="33" fillId="0" borderId="0"/>
    <xf numFmtId="0" fontId="24" fillId="0" borderId="0"/>
    <xf numFmtId="0" fontId="28" fillId="0" borderId="0"/>
    <xf numFmtId="173" fontId="3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1150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/>
    <xf numFmtId="0" fontId="22" fillId="0" borderId="10" xfId="0" applyFont="1" applyBorder="1" applyAlignment="1">
      <alignment horizontal="center" vertical="top"/>
    </xf>
    <xf numFmtId="0" fontId="22" fillId="0" borderId="10" xfId="0" applyFont="1" applyBorder="1" applyAlignment="1">
      <alignment horizontal="left" wrapText="1"/>
    </xf>
    <xf numFmtId="165" fontId="22" fillId="0" borderId="1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49" fontId="22" fillId="0" borderId="10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vertical="top"/>
    </xf>
    <xf numFmtId="0" fontId="22" fillId="0" borderId="0" xfId="0" applyFont="1" applyBorder="1"/>
    <xf numFmtId="0" fontId="22" fillId="0" borderId="0" xfId="0" applyFont="1" applyBorder="1" applyAlignment="1">
      <alignment horizontal="center" vertical="top"/>
    </xf>
    <xf numFmtId="166" fontId="22" fillId="0" borderId="10" xfId="0" applyNumberFormat="1" applyFont="1" applyBorder="1" applyAlignment="1">
      <alignment horizontal="center" vertical="center"/>
    </xf>
    <xf numFmtId="49" fontId="22" fillId="0" borderId="0" xfId="0" applyNumberFormat="1" applyFont="1" applyBorder="1" applyAlignment="1"/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49" fontId="24" fillId="0" borderId="10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left" vertical="center" wrapText="1"/>
    </xf>
    <xf numFmtId="49" fontId="24" fillId="0" borderId="12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 wrapText="1"/>
    </xf>
    <xf numFmtId="4" fontId="22" fillId="0" borderId="10" xfId="0" applyNumberFormat="1" applyFont="1" applyBorder="1" applyAlignment="1">
      <alignment horizontal="center" vertical="center"/>
    </xf>
    <xf numFmtId="167" fontId="28" fillId="0" borderId="18" xfId="37" applyNumberFormat="1" applyFont="1" applyFill="1" applyBorder="1" applyAlignment="1">
      <alignment horizontal="center" vertical="center"/>
    </xf>
    <xf numFmtId="0" fontId="22" fillId="0" borderId="0" xfId="0" applyFont="1" applyAlignment="1"/>
    <xf numFmtId="0" fontId="22" fillId="0" borderId="18" xfId="37" applyFont="1" applyFill="1" applyBorder="1" applyAlignment="1">
      <alignment horizontal="left" vertical="center" wrapText="1"/>
    </xf>
    <xf numFmtId="0" fontId="22" fillId="0" borderId="18" xfId="37" applyNumberFormat="1" applyFont="1" applyFill="1" applyBorder="1" applyAlignment="1">
      <alignment horizontal="center" vertical="center"/>
    </xf>
    <xf numFmtId="168" fontId="22" fillId="0" borderId="10" xfId="0" applyNumberFormat="1" applyFont="1" applyBorder="1" applyAlignment="1">
      <alignment horizontal="center" vertical="center"/>
    </xf>
    <xf numFmtId="3" fontId="22" fillId="0" borderId="10" xfId="0" applyNumberFormat="1" applyFont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3" fontId="24" fillId="0" borderId="18" xfId="0" applyNumberFormat="1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4" fontId="22" fillId="0" borderId="10" xfId="0" applyNumberFormat="1" applyFont="1" applyFill="1" applyBorder="1" applyAlignment="1">
      <alignment horizontal="center" vertical="center"/>
    </xf>
    <xf numFmtId="0" fontId="33" fillId="0" borderId="0" xfId="53"/>
    <xf numFmtId="0" fontId="35" fillId="0" borderId="18" xfId="53" applyFont="1" applyFill="1" applyBorder="1" applyAlignment="1">
      <alignment horizontal="center"/>
    </xf>
    <xf numFmtId="0" fontId="35" fillId="0" borderId="18" xfId="53" applyFont="1" applyFill="1" applyBorder="1" applyAlignment="1">
      <alignment horizontal="center" vertical="center" wrapText="1"/>
    </xf>
    <xf numFmtId="0" fontId="36" fillId="0" borderId="18" xfId="52" applyFont="1" applyFill="1" applyBorder="1" applyAlignment="1">
      <alignment horizontal="center"/>
    </xf>
    <xf numFmtId="0" fontId="37" fillId="0" borderId="18" xfId="53" applyFont="1" applyFill="1" applyBorder="1"/>
    <xf numFmtId="49" fontId="38" fillId="26" borderId="18" xfId="53" applyNumberFormat="1" applyFont="1" applyFill="1" applyBorder="1" applyAlignment="1">
      <alignment horizontal="right"/>
    </xf>
    <xf numFmtId="2" fontId="39" fillId="0" borderId="18" xfId="53" applyNumberFormat="1" applyFont="1" applyFill="1" applyBorder="1"/>
    <xf numFmtId="2" fontId="40" fillId="0" borderId="18" xfId="52" applyNumberFormat="1" applyFont="1" applyFill="1" applyBorder="1" applyAlignment="1">
      <alignment horizontal="center"/>
    </xf>
    <xf numFmtId="2" fontId="33" fillId="0" borderId="18" xfId="53" applyNumberFormat="1" applyBorder="1"/>
    <xf numFmtId="2" fontId="33" fillId="0" borderId="0" xfId="53" applyNumberFormat="1"/>
    <xf numFmtId="0" fontId="40" fillId="0" borderId="0" xfId="53" applyFont="1"/>
    <xf numFmtId="167" fontId="38" fillId="26" borderId="18" xfId="53" applyNumberFormat="1" applyFont="1" applyFill="1" applyBorder="1"/>
    <xf numFmtId="169" fontId="37" fillId="0" borderId="18" xfId="53" applyNumberFormat="1" applyFont="1" applyFill="1" applyBorder="1"/>
    <xf numFmtId="2" fontId="33" fillId="27" borderId="0" xfId="53" applyNumberFormat="1" applyFill="1"/>
    <xf numFmtId="0" fontId="41" fillId="0" borderId="18" xfId="52" applyFont="1" applyFill="1" applyBorder="1" applyAlignment="1">
      <alignment horizontal="center"/>
    </xf>
    <xf numFmtId="2" fontId="40" fillId="0" borderId="18" xfId="53" applyNumberFormat="1" applyFont="1" applyFill="1" applyBorder="1" applyAlignment="1">
      <alignment horizontal="right"/>
    </xf>
    <xf numFmtId="2" fontId="42" fillId="0" borderId="18" xfId="53" applyNumberFormat="1" applyFont="1" applyFill="1" applyBorder="1" applyAlignment="1">
      <alignment horizontal="center"/>
    </xf>
    <xf numFmtId="2" fontId="25" fillId="0" borderId="18" xfId="53" applyNumberFormat="1" applyFont="1" applyFill="1" applyBorder="1" applyAlignment="1">
      <alignment horizontal="center"/>
    </xf>
    <xf numFmtId="0" fontId="33" fillId="0" borderId="34" xfId="53" applyBorder="1" applyAlignment="1">
      <alignment horizontal="center" vertical="center"/>
    </xf>
    <xf numFmtId="2" fontId="33" fillId="0" borderId="34" xfId="53" applyNumberFormat="1" applyBorder="1" applyAlignment="1">
      <alignment horizontal="center" vertical="center" wrapText="1"/>
    </xf>
    <xf numFmtId="0" fontId="33" fillId="0" borderId="35" xfId="53" applyBorder="1" applyAlignment="1">
      <alignment horizontal="center" vertical="center"/>
    </xf>
    <xf numFmtId="2" fontId="33" fillId="0" borderId="35" xfId="53" applyNumberFormat="1" applyBorder="1" applyAlignment="1">
      <alignment horizontal="center" vertical="center" wrapText="1"/>
    </xf>
    <xf numFmtId="2" fontId="33" fillId="0" borderId="36" xfId="53" applyNumberFormat="1" applyBorder="1" applyAlignment="1">
      <alignment horizontal="center" vertical="center" wrapText="1"/>
    </xf>
    <xf numFmtId="0" fontId="33" fillId="0" borderId="33" xfId="53" applyBorder="1" applyAlignment="1">
      <alignment horizontal="center" vertical="center"/>
    </xf>
    <xf numFmtId="2" fontId="28" fillId="0" borderId="36" xfId="53" applyNumberFormat="1" applyFont="1" applyBorder="1" applyAlignment="1">
      <alignment horizontal="center" vertical="center" wrapText="1"/>
    </xf>
    <xf numFmtId="0" fontId="36" fillId="0" borderId="22" xfId="52" applyFont="1" applyFill="1" applyBorder="1" applyAlignment="1">
      <alignment horizontal="center"/>
    </xf>
    <xf numFmtId="2" fontId="28" fillId="0" borderId="23" xfId="53" applyNumberFormat="1" applyFont="1" applyBorder="1"/>
    <xf numFmtId="0" fontId="28" fillId="0" borderId="23" xfId="53" applyFont="1" applyBorder="1"/>
    <xf numFmtId="2" fontId="28" fillId="26" borderId="23" xfId="53" applyNumberFormat="1" applyFont="1" applyFill="1" applyBorder="1"/>
    <xf numFmtId="2" fontId="33" fillId="26" borderId="23" xfId="53" applyNumberFormat="1" applyFill="1" applyBorder="1"/>
    <xf numFmtId="2" fontId="28" fillId="26" borderId="37" xfId="53" applyNumberFormat="1" applyFont="1" applyFill="1" applyBorder="1"/>
    <xf numFmtId="2" fontId="33" fillId="0" borderId="17" xfId="53" applyNumberFormat="1" applyBorder="1"/>
    <xf numFmtId="2" fontId="28" fillId="26" borderId="24" xfId="53" applyNumberFormat="1" applyFont="1" applyFill="1" applyBorder="1"/>
    <xf numFmtId="2" fontId="28" fillId="26" borderId="38" xfId="53" applyNumberFormat="1" applyFont="1" applyFill="1" applyBorder="1"/>
    <xf numFmtId="0" fontId="36" fillId="0" borderId="29" xfId="52" applyFont="1" applyFill="1" applyBorder="1" applyAlignment="1">
      <alignment horizontal="center"/>
    </xf>
    <xf numFmtId="2" fontId="28" fillId="0" borderId="18" xfId="53" applyNumberFormat="1" applyFont="1" applyBorder="1"/>
    <xf numFmtId="0" fontId="28" fillId="0" borderId="18" xfId="53" applyFont="1" applyBorder="1"/>
    <xf numFmtId="2" fontId="28" fillId="26" borderId="17" xfId="53" applyNumberFormat="1" applyFont="1" applyFill="1" applyBorder="1"/>
    <xf numFmtId="2" fontId="33" fillId="26" borderId="18" xfId="53" applyNumberFormat="1" applyFill="1" applyBorder="1"/>
    <xf numFmtId="2" fontId="28" fillId="26" borderId="10" xfId="53" applyNumberFormat="1" applyFont="1" applyFill="1" applyBorder="1"/>
    <xf numFmtId="2" fontId="28" fillId="26" borderId="18" xfId="53" applyNumberFormat="1" applyFont="1" applyFill="1" applyBorder="1"/>
    <xf numFmtId="2" fontId="28" fillId="26" borderId="30" xfId="53" applyNumberFormat="1" applyFont="1" applyFill="1" applyBorder="1"/>
    <xf numFmtId="0" fontId="41" fillId="0" borderId="29" xfId="52" applyFont="1" applyFill="1" applyBorder="1" applyAlignment="1">
      <alignment horizontal="center"/>
    </xf>
    <xf numFmtId="0" fontId="41" fillId="0" borderId="33" xfId="52" applyFont="1" applyFill="1" applyBorder="1" applyAlignment="1">
      <alignment horizontal="center"/>
    </xf>
    <xf numFmtId="2" fontId="40" fillId="0" borderId="34" xfId="53" applyNumberFormat="1" applyFont="1" applyBorder="1"/>
    <xf numFmtId="2" fontId="40" fillId="0" borderId="39" xfId="53" applyNumberFormat="1" applyFont="1" applyBorder="1"/>
    <xf numFmtId="2" fontId="40" fillId="26" borderId="20" xfId="53" applyNumberFormat="1" applyFont="1" applyFill="1" applyBorder="1"/>
    <xf numFmtId="2" fontId="40" fillId="26" borderId="40" xfId="53" applyNumberFormat="1" applyFont="1" applyFill="1" applyBorder="1"/>
    <xf numFmtId="0" fontId="33" fillId="26" borderId="0" xfId="53" applyFill="1" applyAlignment="1"/>
    <xf numFmtId="0" fontId="28" fillId="0" borderId="0" xfId="53" applyFont="1"/>
    <xf numFmtId="0" fontId="28" fillId="0" borderId="0" xfId="53" applyFont="1" applyAlignment="1">
      <alignment horizontal="center"/>
    </xf>
    <xf numFmtId="0" fontId="33" fillId="0" borderId="18" xfId="53" applyBorder="1"/>
    <xf numFmtId="0" fontId="33" fillId="0" borderId="0" xfId="53" applyBorder="1"/>
    <xf numFmtId="0" fontId="41" fillId="0" borderId="0" xfId="52" applyFont="1" applyFill="1" applyBorder="1" applyAlignment="1">
      <alignment horizontal="center"/>
    </xf>
    <xf numFmtId="2" fontId="33" fillId="0" borderId="23" xfId="53" applyNumberFormat="1" applyBorder="1"/>
    <xf numFmtId="2" fontId="33" fillId="0" borderId="41" xfId="53" applyNumberFormat="1" applyBorder="1"/>
    <xf numFmtId="2" fontId="28" fillId="26" borderId="26" xfId="53" applyNumberFormat="1" applyFont="1" applyFill="1" applyBorder="1"/>
    <xf numFmtId="2" fontId="33" fillId="0" borderId="34" xfId="53" applyNumberFormat="1" applyBorder="1"/>
    <xf numFmtId="2" fontId="40" fillId="26" borderId="36" xfId="53" applyNumberFormat="1" applyFont="1" applyFill="1" applyBorder="1"/>
    <xf numFmtId="0" fontId="28" fillId="0" borderId="18" xfId="53" applyFont="1" applyFill="1" applyBorder="1"/>
    <xf numFmtId="1" fontId="46" fillId="28" borderId="10" xfId="53" applyNumberFormat="1" applyFont="1" applyFill="1" applyBorder="1" applyAlignment="1">
      <alignment horizontal="center" vertical="center"/>
    </xf>
    <xf numFmtId="1" fontId="28" fillId="0" borderId="18" xfId="53" applyNumberFormat="1" applyFont="1" applyFill="1" applyBorder="1" applyAlignment="1">
      <alignment horizontal="center"/>
    </xf>
    <xf numFmtId="2" fontId="28" fillId="0" borderId="18" xfId="53" applyNumberFormat="1" applyFont="1" applyFill="1" applyBorder="1" applyAlignment="1">
      <alignment horizontal="center"/>
    </xf>
    <xf numFmtId="170" fontId="33" fillId="0" borderId="0" xfId="53" applyNumberFormat="1"/>
    <xf numFmtId="170" fontId="24" fillId="0" borderId="18" xfId="0" applyNumberFormat="1" applyFont="1" applyBorder="1" applyAlignment="1">
      <alignment horizontal="center" vertical="center"/>
    </xf>
    <xf numFmtId="168" fontId="22" fillId="0" borderId="10" xfId="0" applyNumberFormat="1" applyFont="1" applyFill="1" applyBorder="1" applyAlignment="1">
      <alignment horizontal="center" vertical="center"/>
    </xf>
    <xf numFmtId="170" fontId="24" fillId="0" borderId="18" xfId="0" applyNumberFormat="1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center" vertical="center"/>
    </xf>
    <xf numFmtId="0" fontId="33" fillId="0" borderId="0" xfId="52" applyFill="1" applyAlignment="1">
      <alignment horizontal="center"/>
    </xf>
    <xf numFmtId="0" fontId="33" fillId="0" borderId="0" xfId="52" applyFill="1"/>
    <xf numFmtId="2" fontId="33" fillId="0" borderId="0" xfId="52" applyNumberFormat="1" applyFill="1"/>
    <xf numFmtId="0" fontId="40" fillId="0" borderId="0" xfId="52" applyFont="1" applyFill="1"/>
    <xf numFmtId="0" fontId="36" fillId="0" borderId="0" xfId="52" applyFont="1" applyFill="1" applyBorder="1" applyAlignment="1">
      <alignment horizontal="center"/>
    </xf>
    <xf numFmtId="0" fontId="33" fillId="0" borderId="0" xfId="52" applyFill="1" applyBorder="1"/>
    <xf numFmtId="1" fontId="47" fillId="0" borderId="0" xfId="52" applyNumberFormat="1" applyFont="1" applyFill="1" applyBorder="1"/>
    <xf numFmtId="0" fontId="47" fillId="0" borderId="0" xfId="52" applyFont="1" applyFill="1"/>
    <xf numFmtId="2" fontId="33" fillId="0" borderId="0" xfId="52" applyNumberFormat="1" applyFill="1" applyAlignment="1">
      <alignment horizontal="center"/>
    </xf>
    <xf numFmtId="0" fontId="36" fillId="0" borderId="42" xfId="52" applyFont="1" applyFill="1" applyBorder="1" applyAlignment="1">
      <alignment horizontal="center"/>
    </xf>
    <xf numFmtId="0" fontId="36" fillId="0" borderId="44" xfId="52" applyFont="1" applyFill="1" applyBorder="1" applyAlignment="1">
      <alignment horizontal="center"/>
    </xf>
    <xf numFmtId="0" fontId="50" fillId="0" borderId="0" xfId="52" applyFont="1" applyFill="1" applyBorder="1" applyAlignment="1"/>
    <xf numFmtId="0" fontId="36" fillId="0" borderId="27" xfId="52" applyFont="1" applyFill="1" applyBorder="1" applyAlignment="1">
      <alignment horizontal="center"/>
    </xf>
    <xf numFmtId="0" fontId="51" fillId="0" borderId="27" xfId="52" applyFont="1" applyFill="1" applyBorder="1" applyAlignment="1">
      <alignment horizontal="center"/>
    </xf>
    <xf numFmtId="0" fontId="51" fillId="0" borderId="42" xfId="52" applyFont="1" applyFill="1" applyBorder="1" applyAlignment="1">
      <alignment horizontal="center"/>
    </xf>
    <xf numFmtId="0" fontId="36" fillId="0" borderId="28" xfId="52" applyFont="1" applyFill="1" applyBorder="1" applyAlignment="1">
      <alignment horizontal="center"/>
    </xf>
    <xf numFmtId="0" fontId="36" fillId="0" borderId="49" xfId="52" applyFont="1" applyFill="1" applyBorder="1" applyAlignment="1">
      <alignment horizontal="center"/>
    </xf>
    <xf numFmtId="0" fontId="36" fillId="0" borderId="50" xfId="52" applyFont="1" applyFill="1" applyBorder="1" applyAlignment="1">
      <alignment horizontal="center"/>
    </xf>
    <xf numFmtId="0" fontId="35" fillId="0" borderId="51" xfId="52" applyFont="1" applyFill="1" applyBorder="1" applyAlignment="1">
      <alignment horizontal="center"/>
    </xf>
    <xf numFmtId="0" fontId="35" fillId="0" borderId="17" xfId="52" applyFont="1" applyFill="1" applyBorder="1" applyAlignment="1">
      <alignment horizontal="center"/>
    </xf>
    <xf numFmtId="0" fontId="35" fillId="0" borderId="52" xfId="52" applyFont="1" applyFill="1" applyBorder="1" applyAlignment="1">
      <alignment horizontal="center"/>
    </xf>
    <xf numFmtId="1" fontId="36" fillId="0" borderId="50" xfId="52" applyNumberFormat="1" applyFont="1" applyFill="1" applyBorder="1" applyAlignment="1">
      <alignment horizontal="center"/>
    </xf>
    <xf numFmtId="0" fontId="51" fillId="0" borderId="50" xfId="52" applyFont="1" applyFill="1" applyBorder="1" applyAlignment="1">
      <alignment horizontal="center"/>
    </xf>
    <xf numFmtId="0" fontId="51" fillId="0" borderId="49" xfId="52" applyFont="1" applyFill="1" applyBorder="1" applyAlignment="1">
      <alignment horizontal="center"/>
    </xf>
    <xf numFmtId="0" fontId="36" fillId="0" borderId="53" xfId="52" applyFont="1" applyFill="1" applyBorder="1" applyAlignment="1">
      <alignment horizontal="center"/>
    </xf>
    <xf numFmtId="0" fontId="35" fillId="0" borderId="29" xfId="52" applyFont="1" applyFill="1" applyBorder="1" applyAlignment="1">
      <alignment horizontal="center"/>
    </xf>
    <xf numFmtId="0" fontId="35" fillId="0" borderId="18" xfId="52" applyFont="1" applyFill="1" applyBorder="1" applyAlignment="1">
      <alignment horizontal="center"/>
    </xf>
    <xf numFmtId="0" fontId="35" fillId="0" borderId="30" xfId="52" applyFont="1" applyFill="1" applyBorder="1" applyAlignment="1">
      <alignment horizontal="center"/>
    </xf>
    <xf numFmtId="0" fontId="36" fillId="0" borderId="54" xfId="52" applyFont="1" applyFill="1" applyBorder="1" applyAlignment="1">
      <alignment horizontal="center"/>
    </xf>
    <xf numFmtId="0" fontId="36" fillId="0" borderId="55" xfId="52" applyFont="1" applyFill="1" applyBorder="1" applyAlignment="1">
      <alignment horizontal="center"/>
    </xf>
    <xf numFmtId="0" fontId="51" fillId="0" borderId="54" xfId="52" applyFont="1" applyFill="1" applyBorder="1" applyAlignment="1">
      <alignment horizontal="center"/>
    </xf>
    <xf numFmtId="0" fontId="51" fillId="0" borderId="55" xfId="52" applyFont="1" applyFill="1" applyBorder="1" applyAlignment="1">
      <alignment horizontal="center"/>
    </xf>
    <xf numFmtId="0" fontId="36" fillId="0" borderId="56" xfId="52" applyFont="1" applyFill="1" applyBorder="1" applyAlignment="1">
      <alignment horizontal="center"/>
    </xf>
    <xf numFmtId="0" fontId="33" fillId="0" borderId="0" xfId="52" applyFont="1" applyFill="1"/>
    <xf numFmtId="0" fontId="35" fillId="0" borderId="33" xfId="52" applyFont="1" applyFill="1" applyBorder="1" applyAlignment="1">
      <alignment horizontal="center"/>
    </xf>
    <xf numFmtId="0" fontId="35" fillId="0" borderId="34" xfId="52" applyFont="1" applyFill="1" applyBorder="1" applyAlignment="1">
      <alignment horizontal="center"/>
    </xf>
    <xf numFmtId="0" fontId="35" fillId="0" borderId="36" xfId="52" applyFont="1" applyFill="1" applyBorder="1" applyAlignment="1">
      <alignment horizontal="center"/>
    </xf>
    <xf numFmtId="0" fontId="53" fillId="0" borderId="46" xfId="52" applyFont="1" applyFill="1" applyBorder="1" applyAlignment="1">
      <alignment horizontal="center"/>
    </xf>
    <xf numFmtId="0" fontId="53" fillId="0" borderId="47" xfId="52" applyFont="1" applyFill="1" applyBorder="1" applyAlignment="1">
      <alignment horizontal="center"/>
    </xf>
    <xf numFmtId="0" fontId="53" fillId="0" borderId="48" xfId="52" applyFont="1" applyFill="1" applyBorder="1" applyAlignment="1">
      <alignment horizontal="center"/>
    </xf>
    <xf numFmtId="0" fontId="33" fillId="0" borderId="57" xfId="52" applyFont="1" applyFill="1" applyBorder="1" applyAlignment="1">
      <alignment horizontal="center"/>
    </xf>
    <xf numFmtId="0" fontId="0" fillId="0" borderId="0" xfId="52" applyFont="1" applyFill="1"/>
    <xf numFmtId="0" fontId="36" fillId="0" borderId="58" xfId="52" applyFont="1" applyFill="1" applyBorder="1" applyAlignment="1">
      <alignment horizontal="center"/>
    </xf>
    <xf numFmtId="2" fontId="36" fillId="0" borderId="22" xfId="52" applyNumberFormat="1" applyFont="1" applyFill="1" applyBorder="1"/>
    <xf numFmtId="2" fontId="36" fillId="0" borderId="23" xfId="52" applyNumberFormat="1" applyFont="1" applyFill="1" applyBorder="1"/>
    <xf numFmtId="2" fontId="36" fillId="0" borderId="41" xfId="52" applyNumberFormat="1" applyFont="1" applyFill="1" applyBorder="1"/>
    <xf numFmtId="2" fontId="36" fillId="0" borderId="24" xfId="52" applyNumberFormat="1" applyFont="1" applyFill="1" applyBorder="1"/>
    <xf numFmtId="2" fontId="51" fillId="0" borderId="38" xfId="52" applyNumberFormat="1" applyFont="1" applyFill="1" applyBorder="1"/>
    <xf numFmtId="2" fontId="36" fillId="0" borderId="18" xfId="52" applyNumberFormat="1" applyFont="1" applyFill="1" applyBorder="1"/>
    <xf numFmtId="2" fontId="36" fillId="0" borderId="22" xfId="52" applyNumberFormat="1" applyFont="1" applyFill="1" applyBorder="1" applyAlignment="1">
      <alignment horizontal="right"/>
    </xf>
    <xf numFmtId="2" fontId="36" fillId="0" borderId="26" xfId="52" applyNumberFormat="1" applyFont="1" applyFill="1" applyBorder="1"/>
    <xf numFmtId="2" fontId="36" fillId="0" borderId="51" xfId="52" applyNumberFormat="1" applyFont="1" applyFill="1" applyBorder="1"/>
    <xf numFmtId="2" fontId="36" fillId="0" borderId="17" xfId="52" applyNumberFormat="1" applyFont="1" applyFill="1" applyBorder="1"/>
    <xf numFmtId="2" fontId="36" fillId="0" borderId="16" xfId="52" applyNumberFormat="1" applyFont="1" applyFill="1" applyBorder="1"/>
    <xf numFmtId="2" fontId="36" fillId="0" borderId="14" xfId="52" applyNumberFormat="1" applyFont="1" applyFill="1" applyBorder="1"/>
    <xf numFmtId="2" fontId="36" fillId="0" borderId="38" xfId="52" applyNumberFormat="1" applyFont="1" applyFill="1" applyBorder="1"/>
    <xf numFmtId="2" fontId="36" fillId="0" borderId="59" xfId="52" applyNumberFormat="1" applyFont="1" applyFill="1" applyBorder="1" applyAlignment="1">
      <alignment horizontal="right"/>
    </xf>
    <xf numFmtId="2" fontId="36" fillId="0" borderId="60" xfId="52" applyNumberFormat="1" applyFont="1" applyFill="1" applyBorder="1"/>
    <xf numFmtId="2" fontId="36" fillId="0" borderId="61" xfId="52" applyNumberFormat="1" applyFont="1" applyFill="1" applyBorder="1"/>
    <xf numFmtId="2" fontId="36" fillId="0" borderId="17" xfId="52" applyNumberFormat="1" applyFont="1" applyFill="1" applyBorder="1" applyAlignment="1">
      <alignment horizontal="center"/>
    </xf>
    <xf numFmtId="167" fontId="36" fillId="0" borderId="38" xfId="52" applyNumberFormat="1" applyFont="1" applyFill="1" applyBorder="1"/>
    <xf numFmtId="2" fontId="36" fillId="0" borderId="23" xfId="52" applyNumberFormat="1" applyFont="1" applyFill="1" applyBorder="1" applyAlignment="1">
      <alignment horizontal="center"/>
    </xf>
    <xf numFmtId="2" fontId="33" fillId="0" borderId="26" xfId="52" applyNumberFormat="1" applyFill="1" applyBorder="1"/>
    <xf numFmtId="2" fontId="47" fillId="0" borderId="22" xfId="52" applyNumberFormat="1" applyFont="1" applyFill="1" applyBorder="1"/>
    <xf numFmtId="2" fontId="47" fillId="0" borderId="23" xfId="52" applyNumberFormat="1" applyFont="1" applyFill="1" applyBorder="1"/>
    <xf numFmtId="2" fontId="47" fillId="0" borderId="26" xfId="52" applyNumberFormat="1" applyFont="1" applyFill="1" applyBorder="1"/>
    <xf numFmtId="2" fontId="33" fillId="0" borderId="62" xfId="52" applyNumberFormat="1" applyFill="1" applyBorder="1"/>
    <xf numFmtId="0" fontId="36" fillId="0" borderId="63" xfId="52" applyFont="1" applyFill="1" applyBorder="1" applyAlignment="1">
      <alignment horizontal="center"/>
    </xf>
    <xf numFmtId="2" fontId="36" fillId="0" borderId="29" xfId="52" applyNumberFormat="1" applyFont="1" applyFill="1" applyBorder="1"/>
    <xf numFmtId="2" fontId="36" fillId="0" borderId="10" xfId="52" applyNumberFormat="1" applyFont="1" applyFill="1" applyBorder="1"/>
    <xf numFmtId="2" fontId="51" fillId="0" borderId="30" xfId="52" applyNumberFormat="1" applyFont="1" applyFill="1" applyBorder="1"/>
    <xf numFmtId="2" fontId="36" fillId="0" borderId="29" xfId="52" applyNumberFormat="1" applyFont="1" applyFill="1" applyBorder="1" applyAlignment="1">
      <alignment horizontal="right"/>
    </xf>
    <xf numFmtId="2" fontId="36" fillId="0" borderId="64" xfId="52" applyNumberFormat="1" applyFont="1" applyFill="1" applyBorder="1"/>
    <xf numFmtId="2" fontId="36" fillId="0" borderId="30" xfId="52" applyNumberFormat="1" applyFont="1" applyFill="1" applyBorder="1"/>
    <xf numFmtId="2" fontId="36" fillId="0" borderId="18" xfId="52" applyNumberFormat="1" applyFont="1" applyFill="1" applyBorder="1" applyAlignment="1">
      <alignment horizontal="center"/>
    </xf>
    <xf numFmtId="167" fontId="36" fillId="0" borderId="30" xfId="52" applyNumberFormat="1" applyFont="1" applyFill="1" applyBorder="1"/>
    <xf numFmtId="2" fontId="33" fillId="0" borderId="30" xfId="52" applyNumberFormat="1" applyFill="1" applyBorder="1"/>
    <xf numFmtId="2" fontId="47" fillId="0" borderId="29" xfId="52" applyNumberFormat="1" applyFont="1" applyFill="1" applyBorder="1"/>
    <xf numFmtId="2" fontId="47" fillId="0" borderId="18" xfId="52" applyNumberFormat="1" applyFont="1" applyFill="1" applyBorder="1"/>
    <xf numFmtId="2" fontId="47" fillId="0" borderId="30" xfId="52" applyNumberFormat="1" applyFont="1" applyFill="1" applyBorder="1"/>
    <xf numFmtId="2" fontId="33" fillId="0" borderId="29" xfId="52" applyNumberFormat="1" applyFill="1" applyBorder="1"/>
    <xf numFmtId="2" fontId="33" fillId="0" borderId="18" xfId="52" applyNumberFormat="1" applyFill="1" applyBorder="1"/>
    <xf numFmtId="2" fontId="33" fillId="0" borderId="18" xfId="52" applyNumberFormat="1" applyFill="1" applyBorder="1" applyAlignment="1">
      <alignment horizontal="center"/>
    </xf>
    <xf numFmtId="2" fontId="36" fillId="0" borderId="63" xfId="52" applyNumberFormat="1" applyFont="1" applyFill="1" applyBorder="1" applyAlignment="1">
      <alignment horizontal="right"/>
    </xf>
    <xf numFmtId="2" fontId="36" fillId="0" borderId="18" xfId="52" applyNumberFormat="1" applyFont="1" applyFill="1" applyBorder="1" applyAlignment="1">
      <alignment horizontal="right"/>
    </xf>
    <xf numFmtId="2" fontId="36" fillId="0" borderId="64" xfId="52" applyNumberFormat="1" applyFont="1" applyFill="1" applyBorder="1" applyAlignment="1">
      <alignment horizontal="right"/>
    </xf>
    <xf numFmtId="2" fontId="36" fillId="0" borderId="65" xfId="52" applyNumberFormat="1" applyFont="1" applyFill="1" applyBorder="1"/>
    <xf numFmtId="2" fontId="36" fillId="0" borderId="66" xfId="52" applyNumberFormat="1" applyFont="1" applyFill="1" applyBorder="1" applyAlignment="1">
      <alignment horizontal="right" vertical="center"/>
    </xf>
    <xf numFmtId="2" fontId="36" fillId="0" borderId="15" xfId="52" applyNumberFormat="1" applyFont="1" applyFill="1" applyBorder="1" applyAlignment="1">
      <alignment horizontal="right" vertical="center"/>
    </xf>
    <xf numFmtId="2" fontId="36" fillId="0" borderId="67" xfId="52" applyNumberFormat="1" applyFont="1" applyFill="1" applyBorder="1"/>
    <xf numFmtId="2" fontId="33" fillId="0" borderId="29" xfId="52" applyNumberFormat="1" applyFill="1" applyBorder="1" applyAlignment="1">
      <alignment horizontal="right"/>
    </xf>
    <xf numFmtId="2" fontId="33" fillId="0" borderId="18" xfId="52" applyNumberFormat="1" applyFill="1" applyBorder="1" applyAlignment="1">
      <alignment horizontal="right"/>
    </xf>
    <xf numFmtId="0" fontId="41" fillId="0" borderId="63" xfId="52" applyFont="1" applyFill="1" applyBorder="1" applyAlignment="1">
      <alignment horizontal="center"/>
    </xf>
    <xf numFmtId="2" fontId="41" fillId="0" borderId="29" xfId="52" applyNumberFormat="1" applyFont="1" applyFill="1" applyBorder="1"/>
    <xf numFmtId="2" fontId="41" fillId="0" borderId="18" xfId="52" applyNumberFormat="1" applyFont="1" applyFill="1" applyBorder="1"/>
    <xf numFmtId="2" fontId="41" fillId="0" borderId="29" xfId="52" applyNumberFormat="1" applyFont="1" applyFill="1" applyBorder="1" applyAlignment="1">
      <alignment horizontal="right"/>
    </xf>
    <xf numFmtId="2" fontId="41" fillId="0" borderId="64" xfId="52" applyNumberFormat="1" applyFont="1" applyFill="1" applyBorder="1"/>
    <xf numFmtId="2" fontId="54" fillId="0" borderId="29" xfId="52" applyNumberFormat="1" applyFont="1" applyFill="1" applyBorder="1"/>
    <xf numFmtId="2" fontId="54" fillId="0" borderId="18" xfId="52" applyNumberFormat="1" applyFont="1" applyFill="1" applyBorder="1"/>
    <xf numFmtId="2" fontId="54" fillId="0" borderId="18" xfId="52" applyNumberFormat="1" applyFont="1" applyFill="1" applyBorder="1" applyAlignment="1">
      <alignment horizontal="center"/>
    </xf>
    <xf numFmtId="0" fontId="54" fillId="0" borderId="0" xfId="52" applyFont="1" applyFill="1"/>
    <xf numFmtId="2" fontId="41" fillId="0" borderId="66" xfId="52" applyNumberFormat="1" applyFont="1" applyFill="1" applyBorder="1"/>
    <xf numFmtId="2" fontId="41" fillId="0" borderId="15" xfId="52" applyNumberFormat="1" applyFont="1" applyFill="1" applyBorder="1"/>
    <xf numFmtId="2" fontId="36" fillId="0" borderId="15" xfId="52" applyNumberFormat="1" applyFont="1" applyFill="1" applyBorder="1"/>
    <xf numFmtId="2" fontId="51" fillId="0" borderId="67" xfId="52" applyNumberFormat="1" applyFont="1" applyFill="1" applyBorder="1"/>
    <xf numFmtId="2" fontId="41" fillId="0" borderId="66" xfId="52" applyNumberFormat="1" applyFont="1" applyFill="1" applyBorder="1" applyAlignment="1">
      <alignment horizontal="right"/>
    </xf>
    <xf numFmtId="2" fontId="41" fillId="0" borderId="68" xfId="52" applyNumberFormat="1" applyFont="1" applyFill="1" applyBorder="1"/>
    <xf numFmtId="2" fontId="41" fillId="0" borderId="65" xfId="52" applyNumberFormat="1" applyFont="1" applyFill="1" applyBorder="1"/>
    <xf numFmtId="2" fontId="54" fillId="0" borderId="66" xfId="52" applyNumberFormat="1" applyFont="1" applyFill="1" applyBorder="1"/>
    <xf numFmtId="2" fontId="54" fillId="0" borderId="15" xfId="52" applyNumberFormat="1" applyFont="1" applyFill="1" applyBorder="1"/>
    <xf numFmtId="167" fontId="36" fillId="0" borderId="67" xfId="52" applyNumberFormat="1" applyFont="1" applyFill="1" applyBorder="1"/>
    <xf numFmtId="2" fontId="54" fillId="0" borderId="15" xfId="52" applyNumberFormat="1" applyFont="1" applyFill="1" applyBorder="1" applyAlignment="1">
      <alignment horizontal="center"/>
    </xf>
    <xf numFmtId="2" fontId="36" fillId="0" borderId="66" xfId="52" applyNumberFormat="1" applyFont="1" applyFill="1" applyBorder="1"/>
    <xf numFmtId="2" fontId="41" fillId="0" borderId="63" xfId="52" applyNumberFormat="1" applyFont="1" applyFill="1" applyBorder="1"/>
    <xf numFmtId="0" fontId="41" fillId="0" borderId="10" xfId="52" applyFont="1" applyFill="1" applyBorder="1" applyAlignment="1">
      <alignment horizontal="center"/>
    </xf>
    <xf numFmtId="2" fontId="36" fillId="0" borderId="11" xfId="52" applyNumberFormat="1" applyFont="1" applyFill="1" applyBorder="1"/>
    <xf numFmtId="0" fontId="41" fillId="0" borderId="12" xfId="52" applyFont="1" applyFill="1" applyBorder="1" applyAlignment="1">
      <alignment horizontal="center"/>
    </xf>
    <xf numFmtId="2" fontId="51" fillId="0" borderId="36" xfId="52" applyNumberFormat="1" applyFont="1" applyFill="1" applyBorder="1"/>
    <xf numFmtId="2" fontId="36" fillId="0" borderId="36" xfId="52" applyNumberFormat="1" applyFont="1" applyFill="1" applyBorder="1"/>
    <xf numFmtId="167" fontId="36" fillId="0" borderId="36" xfId="52" applyNumberFormat="1" applyFont="1" applyFill="1" applyBorder="1"/>
    <xf numFmtId="1" fontId="55" fillId="0" borderId="43" xfId="52" applyNumberFormat="1" applyFont="1" applyFill="1" applyBorder="1" applyAlignment="1">
      <alignment horizontal="center"/>
    </xf>
    <xf numFmtId="2" fontId="55" fillId="0" borderId="46" xfId="52" applyNumberFormat="1" applyFont="1" applyFill="1" applyBorder="1"/>
    <xf numFmtId="2" fontId="55" fillId="0" borderId="47" xfId="52" applyNumberFormat="1" applyFont="1" applyFill="1" applyBorder="1"/>
    <xf numFmtId="2" fontId="55" fillId="0" borderId="69" xfId="52" applyNumberFormat="1" applyFont="1" applyFill="1" applyBorder="1"/>
    <xf numFmtId="2" fontId="55" fillId="0" borderId="35" xfId="52" applyNumberFormat="1" applyFont="1" applyFill="1" applyBorder="1"/>
    <xf numFmtId="2" fontId="55" fillId="0" borderId="48" xfId="52" applyNumberFormat="1" applyFont="1" applyFill="1" applyBorder="1"/>
    <xf numFmtId="2" fontId="55" fillId="0" borderId="57" xfId="52" applyNumberFormat="1" applyFont="1" applyFill="1" applyBorder="1"/>
    <xf numFmtId="2" fontId="55" fillId="0" borderId="70" xfId="52" applyNumberFormat="1" applyFont="1" applyFill="1" applyBorder="1"/>
    <xf numFmtId="2" fontId="55" fillId="0" borderId="43" xfId="52" applyNumberFormat="1" applyFont="1" applyFill="1" applyBorder="1"/>
    <xf numFmtId="2" fontId="55" fillId="0" borderId="0" xfId="52" applyNumberFormat="1" applyFont="1" applyFill="1"/>
    <xf numFmtId="2" fontId="56" fillId="0" borderId="33" xfId="52" applyNumberFormat="1" applyFont="1" applyFill="1" applyBorder="1"/>
    <xf numFmtId="2" fontId="56" fillId="0" borderId="34" xfId="52" applyNumberFormat="1" applyFont="1" applyFill="1" applyBorder="1"/>
    <xf numFmtId="2" fontId="56" fillId="0" borderId="36" xfId="52" applyNumberFormat="1" applyFont="1" applyFill="1" applyBorder="1"/>
    <xf numFmtId="1" fontId="55" fillId="0" borderId="0" xfId="52" applyNumberFormat="1" applyFont="1" applyFill="1"/>
    <xf numFmtId="0" fontId="57" fillId="0" borderId="0" xfId="52" applyFont="1" applyFill="1" applyAlignment="1">
      <alignment horizontal="center"/>
    </xf>
    <xf numFmtId="0" fontId="58" fillId="0" borderId="0" xfId="52" applyFont="1" applyFill="1" applyAlignment="1">
      <alignment horizontal="center"/>
    </xf>
    <xf numFmtId="0" fontId="59" fillId="0" borderId="0" xfId="52" applyFont="1" applyFill="1" applyBorder="1" applyAlignment="1">
      <alignment horizontal="center"/>
    </xf>
    <xf numFmtId="1" fontId="33" fillId="0" borderId="0" xfId="52" applyNumberFormat="1" applyFill="1"/>
    <xf numFmtId="2" fontId="60" fillId="0" borderId="0" xfId="52" applyNumberFormat="1" applyFont="1" applyFill="1"/>
    <xf numFmtId="1" fontId="57" fillId="0" borderId="0" xfId="52" applyNumberFormat="1" applyFont="1" applyFill="1"/>
    <xf numFmtId="1" fontId="47" fillId="0" borderId="0" xfId="52" applyNumberFormat="1" applyFont="1" applyFill="1"/>
    <xf numFmtId="2" fontId="47" fillId="0" borderId="0" xfId="52" applyNumberFormat="1" applyFont="1" applyFill="1"/>
    <xf numFmtId="1" fontId="61" fillId="0" borderId="0" xfId="52" applyNumberFormat="1" applyFont="1" applyFill="1"/>
    <xf numFmtId="1" fontId="63" fillId="0" borderId="0" xfId="52" applyNumberFormat="1" applyFont="1" applyFill="1"/>
    <xf numFmtId="2" fontId="60" fillId="0" borderId="0" xfId="52" applyNumberFormat="1" applyFont="1" applyFill="1" applyAlignment="1">
      <alignment horizontal="center"/>
    </xf>
    <xf numFmtId="169" fontId="60" fillId="0" borderId="0" xfId="52" applyNumberFormat="1" applyFont="1" applyFill="1" applyBorder="1"/>
    <xf numFmtId="2" fontId="60" fillId="0" borderId="0" xfId="52" applyNumberFormat="1" applyFont="1" applyFill="1" applyBorder="1"/>
    <xf numFmtId="2" fontId="55" fillId="0" borderId="0" xfId="52" applyNumberFormat="1" applyFont="1" applyFill="1" applyBorder="1" applyAlignment="1">
      <alignment horizontal="center"/>
    </xf>
    <xf numFmtId="2" fontId="64" fillId="0" borderId="0" xfId="52" applyNumberFormat="1" applyFont="1" applyFill="1" applyBorder="1" applyAlignment="1">
      <alignment horizontal="center"/>
    </xf>
    <xf numFmtId="170" fontId="33" fillId="0" borderId="0" xfId="52" applyNumberFormat="1" applyFill="1" applyAlignment="1">
      <alignment horizontal="center"/>
    </xf>
    <xf numFmtId="167" fontId="33" fillId="0" borderId="0" xfId="52" applyNumberFormat="1" applyFill="1" applyAlignment="1">
      <alignment horizontal="center"/>
    </xf>
    <xf numFmtId="2" fontId="47" fillId="0" borderId="0" xfId="52" applyNumberFormat="1" applyFont="1" applyFill="1" applyBorder="1" applyAlignment="1">
      <alignment horizontal="center"/>
    </xf>
    <xf numFmtId="2" fontId="65" fillId="0" borderId="18" xfId="52" applyNumberFormat="1" applyFont="1" applyFill="1" applyBorder="1" applyAlignment="1">
      <alignment horizontal="center"/>
    </xf>
    <xf numFmtId="2" fontId="57" fillId="0" borderId="0" xfId="52" applyNumberFormat="1" applyFont="1" applyFill="1" applyBorder="1" applyAlignment="1">
      <alignment horizontal="center"/>
    </xf>
    <xf numFmtId="169" fontId="47" fillId="0" borderId="0" xfId="52" applyNumberFormat="1" applyFont="1" applyFill="1" applyBorder="1" applyAlignment="1">
      <alignment horizontal="center"/>
    </xf>
    <xf numFmtId="169" fontId="65" fillId="0" borderId="0" xfId="52" applyNumberFormat="1" applyFont="1" applyFill="1" applyBorder="1" applyAlignment="1">
      <alignment horizontal="center"/>
    </xf>
    <xf numFmtId="2" fontId="65" fillId="0" borderId="0" xfId="52" applyNumberFormat="1" applyFont="1" applyFill="1" applyBorder="1" applyAlignment="1">
      <alignment horizontal="center"/>
    </xf>
    <xf numFmtId="2" fontId="47" fillId="0" borderId="0" xfId="52" applyNumberFormat="1" applyFont="1" applyFill="1" applyAlignment="1">
      <alignment horizontal="center"/>
    </xf>
    <xf numFmtId="2" fontId="33" fillId="0" borderId="0" xfId="52" applyNumberFormat="1" applyFill="1" applyBorder="1"/>
    <xf numFmtId="0" fontId="33" fillId="0" borderId="0" xfId="52" applyFill="1" applyBorder="1" applyAlignment="1">
      <alignment horizontal="center"/>
    </xf>
    <xf numFmtId="0" fontId="69" fillId="0" borderId="0" xfId="55" applyFont="1" applyFill="1"/>
    <xf numFmtId="0" fontId="68" fillId="0" borderId="21" xfId="54" applyFont="1" applyFill="1" applyBorder="1" applyAlignment="1">
      <alignment vertical="center"/>
    </xf>
    <xf numFmtId="0" fontId="68" fillId="0" borderId="0" xfId="54" applyFont="1" applyFill="1" applyBorder="1" applyAlignment="1">
      <alignment vertical="center"/>
    </xf>
    <xf numFmtId="0" fontId="68" fillId="0" borderId="44" xfId="54" applyFont="1" applyFill="1" applyBorder="1" applyAlignment="1">
      <alignment vertical="center"/>
    </xf>
    <xf numFmtId="0" fontId="69" fillId="0" borderId="0" xfId="55" applyFont="1" applyFill="1" applyAlignment="1">
      <alignment horizontal="center"/>
    </xf>
    <xf numFmtId="0" fontId="69" fillId="0" borderId="35" xfId="54" applyFont="1" applyFill="1" applyBorder="1" applyAlignment="1">
      <alignment horizontal="center" vertical="center" wrapText="1"/>
    </xf>
    <xf numFmtId="0" fontId="69" fillId="0" borderId="46" xfId="54" applyFont="1" applyFill="1" applyBorder="1" applyAlignment="1">
      <alignment horizontal="center" vertical="center" wrapText="1"/>
    </xf>
    <xf numFmtId="0" fontId="69" fillId="0" borderId="47" xfId="54" applyFont="1" applyFill="1" applyBorder="1" applyAlignment="1">
      <alignment horizontal="center" vertical="center" wrapText="1"/>
    </xf>
    <xf numFmtId="0" fontId="69" fillId="0" borderId="69" xfId="54" applyFont="1" applyFill="1" applyBorder="1" applyAlignment="1">
      <alignment horizontal="center" vertical="center" wrapText="1"/>
    </xf>
    <xf numFmtId="0" fontId="69" fillId="0" borderId="48" xfId="54" applyFont="1" applyFill="1" applyBorder="1" applyAlignment="1">
      <alignment horizontal="center" vertical="center" wrapText="1"/>
    </xf>
    <xf numFmtId="0" fontId="70" fillId="0" borderId="23" xfId="54" applyFont="1" applyFill="1" applyBorder="1" applyAlignment="1">
      <alignment horizontal="left" vertical="center"/>
    </xf>
    <xf numFmtId="0" fontId="69" fillId="0" borderId="37" xfId="54" applyFont="1" applyFill="1" applyBorder="1" applyAlignment="1">
      <alignment horizontal="center"/>
    </xf>
    <xf numFmtId="4" fontId="69" fillId="0" borderId="22" xfId="54" applyNumberFormat="1" applyFont="1" applyFill="1" applyBorder="1" applyAlignment="1">
      <alignment vertical="center"/>
    </xf>
    <xf numFmtId="4" fontId="69" fillId="0" borderId="23" xfId="54" applyNumberFormat="1" applyFont="1" applyFill="1" applyBorder="1" applyAlignment="1">
      <alignment vertical="center"/>
    </xf>
    <xf numFmtId="4" fontId="69" fillId="0" borderId="26" xfId="54" applyNumberFormat="1" applyFont="1" applyFill="1" applyBorder="1" applyAlignment="1">
      <alignment vertical="center"/>
    </xf>
    <xf numFmtId="0" fontId="69" fillId="0" borderId="22" xfId="54" applyFont="1" applyFill="1" applyBorder="1" applyAlignment="1">
      <alignment horizontal="center"/>
    </xf>
    <xf numFmtId="0" fontId="69" fillId="0" borderId="23" xfId="54" applyFont="1" applyFill="1" applyBorder="1" applyAlignment="1">
      <alignment horizontal="center"/>
    </xf>
    <xf numFmtId="0" fontId="69" fillId="0" borderId="26" xfId="54" applyFont="1" applyFill="1" applyBorder="1" applyAlignment="1">
      <alignment horizontal="center"/>
    </xf>
    <xf numFmtId="0" fontId="69" fillId="0" borderId="60" xfId="54" applyFont="1" applyFill="1" applyBorder="1" applyAlignment="1">
      <alignment horizontal="center"/>
    </xf>
    <xf numFmtId="0" fontId="69" fillId="0" borderId="18" xfId="54" applyFont="1" applyFill="1" applyBorder="1" applyAlignment="1">
      <alignment horizontal="left" vertical="center"/>
    </xf>
    <xf numFmtId="0" fontId="69" fillId="0" borderId="12" xfId="54" applyFont="1" applyFill="1" applyBorder="1" applyAlignment="1">
      <alignment horizontal="center" vertical="center"/>
    </xf>
    <xf numFmtId="165" fontId="69" fillId="0" borderId="66" xfId="54" applyNumberFormat="1" applyFont="1" applyFill="1" applyBorder="1" applyAlignment="1">
      <alignment horizontal="center" vertical="center"/>
    </xf>
    <xf numFmtId="165" fontId="69" fillId="0" borderId="15" xfId="54" applyNumberFormat="1" applyFont="1" applyFill="1" applyBorder="1" applyAlignment="1">
      <alignment horizontal="center" vertical="center"/>
    </xf>
    <xf numFmtId="165" fontId="69" fillId="0" borderId="18" xfId="54" applyNumberFormat="1" applyFont="1" applyFill="1" applyBorder="1" applyAlignment="1">
      <alignment horizontal="center" vertical="center"/>
    </xf>
    <xf numFmtId="165" fontId="69" fillId="0" borderId="30" xfId="54" applyNumberFormat="1" applyFont="1" applyFill="1" applyBorder="1" applyAlignment="1">
      <alignment horizontal="center" vertical="center"/>
    </xf>
    <xf numFmtId="0" fontId="69" fillId="0" borderId="66" xfId="54" applyFont="1" applyFill="1" applyBorder="1" applyAlignment="1">
      <alignment horizontal="center" vertical="center"/>
    </xf>
    <xf numFmtId="0" fontId="69" fillId="0" borderId="15" xfId="54" applyFont="1" applyFill="1" applyBorder="1" applyAlignment="1">
      <alignment horizontal="center" vertical="center"/>
    </xf>
    <xf numFmtId="0" fontId="69" fillId="0" borderId="67" xfId="54" applyFont="1" applyFill="1" applyBorder="1" applyAlignment="1">
      <alignment horizontal="center" vertical="center"/>
    </xf>
    <xf numFmtId="0" fontId="69" fillId="0" borderId="65" xfId="54" applyFont="1" applyFill="1" applyBorder="1" applyAlignment="1">
      <alignment horizontal="center" vertical="center"/>
    </xf>
    <xf numFmtId="165" fontId="69" fillId="0" borderId="68" xfId="54" applyNumberFormat="1" applyFont="1" applyFill="1" applyBorder="1" applyAlignment="1">
      <alignment horizontal="center" vertical="center"/>
    </xf>
    <xf numFmtId="165" fontId="69" fillId="0" borderId="65" xfId="54" applyNumberFormat="1" applyFont="1" applyFill="1" applyBorder="1" applyAlignment="1">
      <alignment horizontal="center" vertical="center"/>
    </xf>
    <xf numFmtId="0" fontId="69" fillId="0" borderId="34" xfId="54" applyFont="1" applyFill="1" applyBorder="1" applyAlignment="1">
      <alignment horizontal="left" vertical="center"/>
    </xf>
    <xf numFmtId="0" fontId="69" fillId="0" borderId="39" xfId="54" applyFont="1" applyFill="1" applyBorder="1" applyAlignment="1">
      <alignment horizontal="center" vertical="center"/>
    </xf>
    <xf numFmtId="165" fontId="69" fillId="0" borderId="33" xfId="54" applyNumberFormat="1" applyFont="1" applyFill="1" applyBorder="1" applyAlignment="1">
      <alignment horizontal="center" vertical="center"/>
    </xf>
    <xf numFmtId="165" fontId="69" fillId="0" borderId="34" xfId="54" applyNumberFormat="1" applyFont="1" applyFill="1" applyBorder="1" applyAlignment="1">
      <alignment horizontal="center" vertical="center"/>
    </xf>
    <xf numFmtId="165" fontId="69" fillId="0" borderId="36" xfId="54" applyNumberFormat="1" applyFont="1" applyFill="1" applyBorder="1" applyAlignment="1">
      <alignment horizontal="center" vertical="center"/>
    </xf>
    <xf numFmtId="0" fontId="69" fillId="0" borderId="33" xfId="54" applyFont="1" applyFill="1" applyBorder="1" applyAlignment="1">
      <alignment horizontal="center" vertical="center"/>
    </xf>
    <xf numFmtId="0" fontId="69" fillId="0" borderId="34" xfId="54" applyFont="1" applyFill="1" applyBorder="1" applyAlignment="1">
      <alignment horizontal="center" vertical="center"/>
    </xf>
    <xf numFmtId="0" fontId="69" fillId="0" borderId="36" xfId="54" applyFont="1" applyFill="1" applyBorder="1" applyAlignment="1">
      <alignment horizontal="center" vertical="center"/>
    </xf>
    <xf numFmtId="0" fontId="69" fillId="0" borderId="77" xfId="54" applyFont="1" applyFill="1" applyBorder="1" applyAlignment="1">
      <alignment horizontal="center" vertical="center"/>
    </xf>
    <xf numFmtId="0" fontId="70" fillId="0" borderId="41" xfId="54" applyFont="1" applyFill="1" applyBorder="1" applyAlignment="1">
      <alignment horizontal="left" vertical="center" wrapText="1"/>
    </xf>
    <xf numFmtId="0" fontId="69" fillId="0" borderId="37" xfId="54" applyFont="1" applyFill="1" applyBorder="1" applyAlignment="1">
      <alignment horizontal="center" vertical="center"/>
    </xf>
    <xf numFmtId="165" fontId="69" fillId="0" borderId="22" xfId="54" applyNumberFormat="1" applyFont="1" applyFill="1" applyBorder="1" applyAlignment="1">
      <alignment horizontal="center" vertical="center"/>
    </xf>
    <xf numFmtId="165" fontId="69" fillId="0" borderId="23" xfId="54" applyNumberFormat="1" applyFont="1" applyFill="1" applyBorder="1" applyAlignment="1">
      <alignment horizontal="center" vertical="center"/>
    </xf>
    <xf numFmtId="165" fontId="69" fillId="0" borderId="41" xfId="54" applyNumberFormat="1" applyFont="1" applyFill="1" applyBorder="1" applyAlignment="1">
      <alignment horizontal="center" vertical="center"/>
    </xf>
    <xf numFmtId="165" fontId="69" fillId="0" borderId="26" xfId="54" applyNumberFormat="1" applyFont="1" applyFill="1" applyBorder="1" applyAlignment="1">
      <alignment horizontal="center" vertical="center"/>
    </xf>
    <xf numFmtId="0" fontId="69" fillId="0" borderId="22" xfId="54" applyFont="1" applyFill="1" applyBorder="1" applyAlignment="1">
      <alignment horizontal="center" vertical="center"/>
    </xf>
    <xf numFmtId="0" fontId="69" fillId="0" borderId="23" xfId="54" applyFont="1" applyFill="1" applyBorder="1" applyAlignment="1">
      <alignment horizontal="center" vertical="center"/>
    </xf>
    <xf numFmtId="0" fontId="69" fillId="0" borderId="26" xfId="54" applyFont="1" applyFill="1" applyBorder="1" applyAlignment="1">
      <alignment horizontal="center" vertical="center"/>
    </xf>
    <xf numFmtId="0" fontId="69" fillId="0" borderId="60" xfId="54" applyFont="1" applyFill="1" applyBorder="1" applyAlignment="1">
      <alignment horizontal="center" vertical="center"/>
    </xf>
    <xf numFmtId="0" fontId="69" fillId="0" borderId="10" xfId="54" applyFont="1" applyFill="1" applyBorder="1" applyAlignment="1">
      <alignment horizontal="center" vertical="center"/>
    </xf>
    <xf numFmtId="165" fontId="69" fillId="0" borderId="29" xfId="54" applyNumberFormat="1" applyFont="1" applyFill="1" applyBorder="1" applyAlignment="1">
      <alignment horizontal="center" vertical="center"/>
    </xf>
    <xf numFmtId="0" fontId="69" fillId="0" borderId="29" xfId="54" applyFont="1" applyFill="1" applyBorder="1" applyAlignment="1">
      <alignment horizontal="center" vertical="center"/>
    </xf>
    <xf numFmtId="0" fontId="69" fillId="0" borderId="18" xfId="54" applyFont="1" applyFill="1" applyBorder="1" applyAlignment="1">
      <alignment horizontal="center" vertical="center"/>
    </xf>
    <xf numFmtId="0" fontId="69" fillId="0" borderId="30" xfId="54" applyFont="1" applyFill="1" applyBorder="1" applyAlignment="1">
      <alignment horizontal="center" vertical="center"/>
    </xf>
    <xf numFmtId="0" fontId="69" fillId="0" borderId="64" xfId="54" applyFont="1" applyFill="1" applyBorder="1" applyAlignment="1">
      <alignment horizontal="center" vertical="center"/>
    </xf>
    <xf numFmtId="165" fontId="71" fillId="0" borderId="41" xfId="54" applyNumberFormat="1" applyFont="1" applyFill="1" applyBorder="1" applyAlignment="1">
      <alignment horizontal="center" vertical="center"/>
    </xf>
    <xf numFmtId="165" fontId="71" fillId="0" borderId="23" xfId="54" applyNumberFormat="1" applyFont="1" applyFill="1" applyBorder="1" applyAlignment="1">
      <alignment horizontal="center" vertical="center"/>
    </xf>
    <xf numFmtId="165" fontId="71" fillId="0" borderId="26" xfId="54" applyNumberFormat="1" applyFont="1" applyFill="1" applyBorder="1" applyAlignment="1">
      <alignment horizontal="center" vertical="center"/>
    </xf>
    <xf numFmtId="165" fontId="72" fillId="0" borderId="41" xfId="54" applyNumberFormat="1" applyFont="1" applyFill="1" applyBorder="1" applyAlignment="1">
      <alignment horizontal="center" vertical="center"/>
    </xf>
    <xf numFmtId="165" fontId="72" fillId="0" borderId="23" xfId="54" applyNumberFormat="1" applyFont="1" applyFill="1" applyBorder="1" applyAlignment="1">
      <alignment horizontal="center" vertical="center"/>
    </xf>
    <xf numFmtId="165" fontId="72" fillId="0" borderId="26" xfId="54" applyNumberFormat="1" applyFont="1" applyFill="1" applyBorder="1" applyAlignment="1">
      <alignment horizontal="center" vertical="center"/>
    </xf>
    <xf numFmtId="0" fontId="69" fillId="29" borderId="0" xfId="55" applyFont="1" applyFill="1"/>
    <xf numFmtId="0" fontId="69" fillId="0" borderId="16" xfId="54" applyFont="1" applyFill="1" applyBorder="1" applyAlignment="1">
      <alignment horizontal="left" vertical="center"/>
    </xf>
    <xf numFmtId="0" fontId="69" fillId="0" borderId="14" xfId="54" applyFont="1" applyFill="1" applyBorder="1" applyAlignment="1">
      <alignment horizontal="center" vertical="center"/>
    </xf>
    <xf numFmtId="165" fontId="69" fillId="0" borderId="74" xfId="54" applyNumberFormat="1" applyFont="1" applyFill="1" applyBorder="1" applyAlignment="1">
      <alignment horizontal="center" vertical="center"/>
    </xf>
    <xf numFmtId="165" fontId="69" fillId="0" borderId="16" xfId="54" applyNumberFormat="1" applyFont="1" applyFill="1" applyBorder="1" applyAlignment="1">
      <alignment horizontal="center" vertical="center"/>
    </xf>
    <xf numFmtId="165" fontId="69" fillId="0" borderId="78" xfId="54" applyNumberFormat="1" applyFont="1" applyFill="1" applyBorder="1" applyAlignment="1">
      <alignment horizontal="center" vertical="center"/>
    </xf>
    <xf numFmtId="0" fontId="69" fillId="0" borderId="74" xfId="54" applyFont="1" applyFill="1" applyBorder="1" applyAlignment="1">
      <alignment horizontal="center" vertical="center"/>
    </xf>
    <xf numFmtId="0" fontId="69" fillId="0" borderId="16" xfId="54" applyFont="1" applyFill="1" applyBorder="1" applyAlignment="1">
      <alignment horizontal="center" vertical="center"/>
    </xf>
    <xf numFmtId="0" fontId="69" fillId="0" borderId="78" xfId="54" applyFont="1" applyFill="1" applyBorder="1" applyAlignment="1">
      <alignment horizontal="center" vertical="center"/>
    </xf>
    <xf numFmtId="0" fontId="69" fillId="0" borderId="61" xfId="54" applyFont="1" applyFill="1" applyBorder="1" applyAlignment="1">
      <alignment horizontal="center" vertical="center"/>
    </xf>
    <xf numFmtId="165" fontId="69" fillId="26" borderId="34" xfId="54" applyNumberFormat="1" applyFont="1" applyFill="1" applyBorder="1" applyAlignment="1">
      <alignment horizontal="center" vertical="center"/>
    </xf>
    <xf numFmtId="165" fontId="69" fillId="26" borderId="36" xfId="54" applyNumberFormat="1" applyFont="1" applyFill="1" applyBorder="1" applyAlignment="1">
      <alignment horizontal="center" vertical="center"/>
    </xf>
    <xf numFmtId="165" fontId="69" fillId="0" borderId="17" xfId="54" applyNumberFormat="1" applyFont="1" applyFill="1" applyBorder="1" applyAlignment="1">
      <alignment horizontal="center" vertical="center"/>
    </xf>
    <xf numFmtId="165" fontId="69" fillId="0" borderId="59" xfId="54" applyNumberFormat="1" applyFont="1" applyFill="1" applyBorder="1" applyAlignment="1">
      <alignment horizontal="center" vertical="center"/>
    </xf>
    <xf numFmtId="0" fontId="69" fillId="0" borderId="59" xfId="54" applyFont="1" applyFill="1" applyBorder="1" applyAlignment="1">
      <alignment horizontal="center" vertical="center"/>
    </xf>
    <xf numFmtId="0" fontId="69" fillId="0" borderId="41" xfId="54" applyFont="1" applyFill="1" applyBorder="1" applyAlignment="1">
      <alignment horizontal="center" vertical="center"/>
    </xf>
    <xf numFmtId="0" fontId="69" fillId="0" borderId="38" xfId="54" applyFont="1" applyFill="1" applyBorder="1" applyAlignment="1">
      <alignment horizontal="center" vertical="center"/>
    </xf>
    <xf numFmtId="0" fontId="69" fillId="0" borderId="72" xfId="54" applyFont="1" applyFill="1" applyBorder="1" applyAlignment="1">
      <alignment horizontal="center" vertical="center"/>
    </xf>
    <xf numFmtId="0" fontId="69" fillId="0" borderId="24" xfId="54" applyFont="1" applyFill="1" applyBorder="1" applyAlignment="1">
      <alignment horizontal="center" vertical="center"/>
    </xf>
    <xf numFmtId="0" fontId="69" fillId="0" borderId="15" xfId="54" applyFont="1" applyFill="1" applyBorder="1" applyAlignment="1">
      <alignment horizontal="left" vertical="center"/>
    </xf>
    <xf numFmtId="165" fontId="69" fillId="0" borderId="67" xfId="54" applyNumberFormat="1" applyFont="1" applyFill="1" applyBorder="1" applyAlignment="1">
      <alignment horizontal="center" vertical="center"/>
    </xf>
    <xf numFmtId="0" fontId="69" fillId="0" borderId="23" xfId="55" applyFont="1" applyFill="1" applyBorder="1"/>
    <xf numFmtId="0" fontId="70" fillId="0" borderId="16" xfId="54" applyFont="1" applyFill="1" applyBorder="1" applyAlignment="1">
      <alignment horizontal="left" vertical="center" wrapText="1"/>
    </xf>
    <xf numFmtId="0" fontId="69" fillId="0" borderId="13" xfId="54" applyFont="1" applyFill="1" applyBorder="1" applyAlignment="1">
      <alignment horizontal="center" vertical="center"/>
    </xf>
    <xf numFmtId="0" fontId="69" fillId="0" borderId="51" xfId="54" applyFont="1" applyFill="1" applyBorder="1" applyAlignment="1">
      <alignment horizontal="center" vertical="center"/>
    </xf>
    <xf numFmtId="0" fontId="69" fillId="0" borderId="17" xfId="54" applyFont="1" applyFill="1" applyBorder="1" applyAlignment="1">
      <alignment horizontal="center" vertical="center"/>
    </xf>
    <xf numFmtId="0" fontId="69" fillId="0" borderId="52" xfId="54" applyFont="1" applyFill="1" applyBorder="1" applyAlignment="1">
      <alignment horizontal="center" vertical="center"/>
    </xf>
    <xf numFmtId="0" fontId="69" fillId="0" borderId="79" xfId="54" applyFont="1" applyFill="1" applyBorder="1" applyAlignment="1">
      <alignment horizontal="center" vertical="center"/>
    </xf>
    <xf numFmtId="165" fontId="69" fillId="0" borderId="51" xfId="54" applyNumberFormat="1" applyFont="1" applyFill="1" applyBorder="1" applyAlignment="1">
      <alignment horizontal="center" vertical="center"/>
    </xf>
    <xf numFmtId="165" fontId="72" fillId="0" borderId="16" xfId="54" applyNumberFormat="1" applyFont="1" applyFill="1" applyBorder="1" applyAlignment="1">
      <alignment horizontal="center" vertical="center"/>
    </xf>
    <xf numFmtId="165" fontId="72" fillId="0" borderId="17" xfId="54" applyNumberFormat="1" applyFont="1" applyFill="1" applyBorder="1" applyAlignment="1">
      <alignment horizontal="center" vertical="center"/>
    </xf>
    <xf numFmtId="165" fontId="72" fillId="0" borderId="52" xfId="54" applyNumberFormat="1" applyFont="1" applyFill="1" applyBorder="1" applyAlignment="1">
      <alignment horizontal="center" vertical="center"/>
    </xf>
    <xf numFmtId="165" fontId="72" fillId="0" borderId="15" xfId="54" applyNumberFormat="1" applyFont="1" applyFill="1" applyBorder="1" applyAlignment="1">
      <alignment horizontal="center" vertical="center"/>
    </xf>
    <xf numFmtId="165" fontId="72" fillId="0" borderId="18" xfId="54" applyNumberFormat="1" applyFont="1" applyFill="1" applyBorder="1" applyAlignment="1">
      <alignment horizontal="center" vertical="center"/>
    </xf>
    <xf numFmtId="165" fontId="72" fillId="0" borderId="30" xfId="54" applyNumberFormat="1" applyFont="1" applyFill="1" applyBorder="1" applyAlignment="1">
      <alignment horizontal="center" vertical="center"/>
    </xf>
    <xf numFmtId="165" fontId="69" fillId="26" borderId="15" xfId="54" applyNumberFormat="1" applyFont="1" applyFill="1" applyBorder="1" applyAlignment="1">
      <alignment horizontal="center" vertical="center"/>
    </xf>
    <xf numFmtId="165" fontId="69" fillId="26" borderId="30" xfId="54" applyNumberFormat="1" applyFont="1" applyFill="1" applyBorder="1" applyAlignment="1">
      <alignment horizontal="center" vertical="center"/>
    </xf>
    <xf numFmtId="0" fontId="70" fillId="0" borderId="23" xfId="54" applyFont="1" applyFill="1" applyBorder="1" applyAlignment="1">
      <alignment horizontal="left" vertical="center" wrapText="1"/>
    </xf>
    <xf numFmtId="0" fontId="73" fillId="0" borderId="43" xfId="54" applyFont="1" applyFill="1" applyBorder="1" applyAlignment="1">
      <alignment vertical="center"/>
    </xf>
    <xf numFmtId="0" fontId="73" fillId="0" borderId="44" xfId="54" applyFont="1" applyFill="1" applyBorder="1" applyAlignment="1">
      <alignment vertical="center"/>
    </xf>
    <xf numFmtId="0" fontId="73" fillId="0" borderId="45" xfId="54" applyFont="1" applyFill="1" applyBorder="1" applyAlignment="1">
      <alignment vertical="center"/>
    </xf>
    <xf numFmtId="165" fontId="73" fillId="0" borderId="43" xfId="54" applyNumberFormat="1" applyFont="1" applyFill="1" applyBorder="1" applyAlignment="1">
      <alignment vertical="center"/>
    </xf>
    <xf numFmtId="165" fontId="73" fillId="0" borderId="44" xfId="54" applyNumberFormat="1" applyFont="1" applyFill="1" applyBorder="1" applyAlignment="1">
      <alignment vertical="center"/>
    </xf>
    <xf numFmtId="165" fontId="69" fillId="0" borderId="44" xfId="54" applyNumberFormat="1" applyFont="1" applyFill="1" applyBorder="1" applyAlignment="1">
      <alignment horizontal="center" vertical="center"/>
    </xf>
    <xf numFmtId="165" fontId="74" fillId="0" borderId="44" xfId="54" applyNumberFormat="1" applyFont="1" applyFill="1" applyBorder="1" applyAlignment="1">
      <alignment vertical="center"/>
    </xf>
    <xf numFmtId="165" fontId="74" fillId="0" borderId="45" xfId="54" applyNumberFormat="1" applyFont="1" applyFill="1" applyBorder="1" applyAlignment="1">
      <alignment vertical="center"/>
    </xf>
    <xf numFmtId="0" fontId="70" fillId="0" borderId="17" xfId="54" applyFont="1" applyFill="1" applyBorder="1"/>
    <xf numFmtId="0" fontId="69" fillId="0" borderId="18" xfId="54" applyFont="1" applyFill="1" applyBorder="1" applyAlignment="1">
      <alignment vertical="center"/>
    </xf>
    <xf numFmtId="0" fontId="69" fillId="0" borderId="37" xfId="54" applyFont="1" applyFill="1" applyBorder="1" applyAlignment="1">
      <alignment vertical="center"/>
    </xf>
    <xf numFmtId="0" fontId="69" fillId="0" borderId="22" xfId="54" applyFont="1" applyFill="1" applyBorder="1" applyAlignment="1">
      <alignment vertical="center"/>
    </xf>
    <xf numFmtId="0" fontId="69" fillId="0" borderId="23" xfId="54" applyFont="1" applyFill="1" applyBorder="1" applyAlignment="1">
      <alignment vertical="center"/>
    </xf>
    <xf numFmtId="0" fontId="69" fillId="0" borderId="26" xfId="54" applyFont="1" applyFill="1" applyBorder="1" applyAlignment="1">
      <alignment vertical="center"/>
    </xf>
    <xf numFmtId="0" fontId="69" fillId="0" borderId="60" xfId="54" applyFont="1" applyFill="1" applyBorder="1" applyAlignment="1">
      <alignment vertical="center"/>
    </xf>
    <xf numFmtId="0" fontId="70" fillId="0" borderId="18" xfId="54" applyFont="1" applyFill="1" applyBorder="1" applyAlignment="1">
      <alignment horizontal="left" vertical="center"/>
    </xf>
    <xf numFmtId="0" fontId="70" fillId="0" borderId="10" xfId="54" applyFont="1" applyFill="1" applyBorder="1" applyAlignment="1">
      <alignment horizontal="center" vertical="center"/>
    </xf>
    <xf numFmtId="0" fontId="70" fillId="0" borderId="29" xfId="54" applyFont="1" applyFill="1" applyBorder="1" applyAlignment="1">
      <alignment horizontal="center" vertical="center"/>
    </xf>
    <xf numFmtId="0" fontId="70" fillId="0" borderId="18" xfId="54" applyFont="1" applyFill="1" applyBorder="1" applyAlignment="1">
      <alignment horizontal="center" vertical="center"/>
    </xf>
    <xf numFmtId="0" fontId="70" fillId="0" borderId="30" xfId="54" applyFont="1" applyFill="1" applyBorder="1" applyAlignment="1">
      <alignment horizontal="center" vertical="center"/>
    </xf>
    <xf numFmtId="0" fontId="70" fillId="0" borderId="64" xfId="54" applyFont="1" applyFill="1" applyBorder="1" applyAlignment="1">
      <alignment horizontal="center" vertical="center"/>
    </xf>
    <xf numFmtId="165" fontId="70" fillId="0" borderId="29" xfId="54" applyNumberFormat="1" applyFont="1" applyFill="1" applyBorder="1" applyAlignment="1">
      <alignment horizontal="center" vertical="center"/>
    </xf>
    <xf numFmtId="165" fontId="70" fillId="0" borderId="18" xfId="54" applyNumberFormat="1" applyFont="1" applyFill="1" applyBorder="1" applyAlignment="1">
      <alignment horizontal="center" vertical="center"/>
    </xf>
    <xf numFmtId="165" fontId="70" fillId="0" borderId="30" xfId="54" applyNumberFormat="1" applyFont="1" applyFill="1" applyBorder="1" applyAlignment="1">
      <alignment horizontal="center" vertical="center"/>
    </xf>
    <xf numFmtId="0" fontId="70" fillId="0" borderId="17" xfId="54" applyFont="1" applyFill="1" applyBorder="1" applyAlignment="1">
      <alignment horizontal="left"/>
    </xf>
    <xf numFmtId="1" fontId="69" fillId="0" borderId="66" xfId="54" applyNumberFormat="1" applyFont="1" applyFill="1" applyBorder="1" applyAlignment="1">
      <alignment horizontal="center" vertical="center"/>
    </xf>
    <xf numFmtId="0" fontId="70" fillId="0" borderId="34" xfId="54" applyFont="1" applyFill="1" applyBorder="1" applyAlignment="1">
      <alignment horizontal="left" vertical="center"/>
    </xf>
    <xf numFmtId="165" fontId="70" fillId="0" borderId="33" xfId="54" applyNumberFormat="1" applyFont="1" applyFill="1" applyBorder="1" applyAlignment="1">
      <alignment horizontal="center" vertical="center"/>
    </xf>
    <xf numFmtId="165" fontId="70" fillId="0" borderId="34" xfId="54" applyNumberFormat="1" applyFont="1" applyFill="1" applyBorder="1" applyAlignment="1">
      <alignment horizontal="center" vertical="center"/>
    </xf>
    <xf numFmtId="165" fontId="70" fillId="0" borderId="36" xfId="54" applyNumberFormat="1" applyFont="1" applyFill="1" applyBorder="1" applyAlignment="1">
      <alignment horizontal="center" vertical="center"/>
    </xf>
    <xf numFmtId="0" fontId="75" fillId="0" borderId="25" xfId="54" applyFont="1" applyFill="1" applyBorder="1" applyAlignment="1">
      <alignment vertical="center"/>
    </xf>
    <xf numFmtId="0" fontId="70" fillId="0" borderId="25" xfId="54" applyFont="1" applyFill="1" applyBorder="1" applyAlignment="1">
      <alignment vertical="center"/>
    </xf>
    <xf numFmtId="171" fontId="76" fillId="0" borderId="0" xfId="54" applyNumberFormat="1" applyFont="1" applyFill="1" applyBorder="1" applyAlignment="1">
      <alignment horizontal="left" vertical="center"/>
    </xf>
    <xf numFmtId="0" fontId="75" fillId="0" borderId="0" xfId="54" applyFont="1" applyFill="1" applyBorder="1" applyAlignment="1">
      <alignment vertical="center"/>
    </xf>
    <xf numFmtId="0" fontId="70" fillId="0" borderId="0" xfId="54" applyFont="1" applyFill="1" applyBorder="1" applyAlignment="1">
      <alignment vertical="center"/>
    </xf>
    <xf numFmtId="171" fontId="75" fillId="0" borderId="0" xfId="54" applyNumberFormat="1" applyFont="1" applyFill="1" applyBorder="1" applyAlignment="1">
      <alignment horizontal="left" vertical="center"/>
    </xf>
    <xf numFmtId="0" fontId="39" fillId="0" borderId="0" xfId="54" applyFont="1" applyFill="1"/>
    <xf numFmtId="0" fontId="77" fillId="0" borderId="0" xfId="54" applyFont="1" applyFill="1"/>
    <xf numFmtId="165" fontId="70" fillId="0" borderId="0" xfId="54" applyNumberFormat="1" applyFont="1" applyFill="1"/>
    <xf numFmtId="0" fontId="70" fillId="0" borderId="0" xfId="54" applyFont="1" applyFill="1"/>
    <xf numFmtId="0" fontId="69" fillId="0" borderId="0" xfId="54" applyFont="1" applyFill="1"/>
    <xf numFmtId="167" fontId="77" fillId="0" borderId="0" xfId="54" applyNumberFormat="1" applyFont="1" applyFill="1"/>
    <xf numFmtId="167" fontId="70" fillId="0" borderId="0" xfId="54" applyNumberFormat="1" applyFont="1" applyFill="1"/>
    <xf numFmtId="172" fontId="70" fillId="0" borderId="0" xfId="54" applyNumberFormat="1" applyFont="1" applyFill="1"/>
    <xf numFmtId="165" fontId="69" fillId="0" borderId="0" xfId="54" applyNumberFormat="1" applyFont="1" applyFill="1"/>
    <xf numFmtId="165" fontId="37" fillId="0" borderId="0" xfId="54" applyNumberFormat="1" applyFont="1" applyFill="1"/>
    <xf numFmtId="165" fontId="78" fillId="0" borderId="0" xfId="54" applyNumberFormat="1" applyFont="1" applyFill="1"/>
    <xf numFmtId="0" fontId="40" fillId="0" borderId="0" xfId="54" applyFont="1" applyFill="1"/>
    <xf numFmtId="3" fontId="69" fillId="0" borderId="0" xfId="54" applyNumberFormat="1" applyFont="1" applyFill="1"/>
    <xf numFmtId="0" fontId="79" fillId="0" borderId="0" xfId="0" applyFont="1" applyFill="1"/>
    <xf numFmtId="0" fontId="79" fillId="30" borderId="0" xfId="0" applyFont="1" applyFill="1"/>
    <xf numFmtId="0" fontId="80" fillId="0" borderId="43" xfId="0" applyFont="1" applyFill="1" applyBorder="1"/>
    <xf numFmtId="0" fontId="0" fillId="0" borderId="44" xfId="0" applyFill="1" applyBorder="1"/>
    <xf numFmtId="0" fontId="0" fillId="0" borderId="45" xfId="0" applyFill="1" applyBorder="1"/>
    <xf numFmtId="0" fontId="79" fillId="31" borderId="43" xfId="0" applyFont="1" applyFill="1" applyBorder="1"/>
    <xf numFmtId="0" fontId="0" fillId="31" borderId="44" xfId="0" applyFill="1" applyBorder="1"/>
    <xf numFmtId="0" fontId="0" fillId="31" borderId="45" xfId="0" applyFill="1" applyBorder="1"/>
    <xf numFmtId="0" fontId="79" fillId="0" borderId="43" xfId="0" applyFont="1" applyFill="1" applyBorder="1"/>
    <xf numFmtId="49" fontId="79" fillId="0" borderId="43" xfId="0" applyNumberFormat="1" applyFont="1" applyFill="1" applyBorder="1"/>
    <xf numFmtId="17" fontId="79" fillId="31" borderId="43" xfId="0" applyNumberFormat="1" applyFont="1" applyFill="1" applyBorder="1"/>
    <xf numFmtId="17" fontId="79" fillId="0" borderId="43" xfId="0" applyNumberFormat="1" applyFont="1" applyFill="1" applyBorder="1"/>
    <xf numFmtId="0" fontId="79" fillId="31" borderId="44" xfId="0" applyFont="1" applyFill="1" applyBorder="1"/>
    <xf numFmtId="0" fontId="79" fillId="30" borderId="43" xfId="0" applyFont="1" applyFill="1" applyBorder="1"/>
    <xf numFmtId="0" fontId="0" fillId="30" borderId="44" xfId="0" applyFill="1" applyBorder="1"/>
    <xf numFmtId="0" fontId="0" fillId="30" borderId="45" xfId="0" applyFill="1" applyBorder="1"/>
    <xf numFmtId="17" fontId="79" fillId="31" borderId="44" xfId="0" applyNumberFormat="1" applyFont="1" applyFill="1" applyBorder="1"/>
    <xf numFmtId="0" fontId="0" fillId="31" borderId="43" xfId="0" applyFill="1" applyBorder="1"/>
    <xf numFmtId="0" fontId="0" fillId="0" borderId="0" xfId="0" applyFill="1"/>
    <xf numFmtId="49" fontId="7" fillId="0" borderId="42" xfId="0" applyNumberFormat="1" applyFont="1" applyFill="1" applyBorder="1" applyAlignment="1">
      <alignment horizontal="center" vertical="center" textRotation="90" wrapText="1"/>
    </xf>
    <xf numFmtId="0" fontId="81" fillId="0" borderId="42" xfId="0" applyFont="1" applyFill="1" applyBorder="1" applyAlignment="1">
      <alignment horizontal="center" vertical="top" wrapText="1"/>
    </xf>
    <xf numFmtId="0" fontId="81" fillId="31" borderId="42" xfId="0" applyFont="1" applyFill="1" applyBorder="1" applyAlignment="1">
      <alignment horizontal="center" vertical="top" wrapText="1"/>
    </xf>
    <xf numFmtId="0" fontId="81" fillId="0" borderId="28" xfId="0" applyFont="1" applyFill="1" applyBorder="1" applyAlignment="1">
      <alignment horizontal="center" vertical="top" wrapText="1"/>
    </xf>
    <xf numFmtId="0" fontId="81" fillId="0" borderId="27" xfId="0" applyFont="1" applyFill="1" applyBorder="1" applyAlignment="1">
      <alignment horizontal="center" vertical="top" wrapText="1"/>
    </xf>
    <xf numFmtId="0" fontId="81" fillId="31" borderId="28" xfId="0" applyFont="1" applyFill="1" applyBorder="1" applyAlignment="1">
      <alignment horizontal="center" vertical="top" wrapText="1"/>
    </xf>
    <xf numFmtId="0" fontId="81" fillId="30" borderId="28" xfId="0" applyFont="1" applyFill="1" applyBorder="1" applyAlignment="1">
      <alignment horizontal="center" vertical="top" wrapText="1"/>
    </xf>
    <xf numFmtId="0" fontId="81" fillId="30" borderId="42" xfId="0" applyFont="1" applyFill="1" applyBorder="1" applyAlignment="1">
      <alignment horizontal="center" vertical="top" wrapText="1"/>
    </xf>
    <xf numFmtId="0" fontId="79" fillId="31" borderId="28" xfId="0" applyFont="1" applyFill="1" applyBorder="1" applyAlignment="1">
      <alignment horizontal="center" vertical="top" wrapText="1"/>
    </xf>
    <xf numFmtId="174" fontId="79" fillId="32" borderId="42" xfId="56" applyNumberFormat="1" applyFont="1" applyFill="1" applyBorder="1" applyAlignment="1">
      <alignment horizontal="center" vertical="center" wrapText="1"/>
    </xf>
    <xf numFmtId="0" fontId="79" fillId="0" borderId="43" xfId="0" applyFont="1" applyFill="1" applyBorder="1" applyAlignment="1">
      <alignment horizontal="center" vertical="top" wrapText="1"/>
    </xf>
    <xf numFmtId="0" fontId="30" fillId="0" borderId="47" xfId="0" applyFont="1" applyFill="1" applyBorder="1" applyAlignment="1">
      <alignment horizontal="center" vertical="top" wrapText="1"/>
    </xf>
    <xf numFmtId="0" fontId="30" fillId="0" borderId="69" xfId="0" applyFont="1" applyFill="1" applyBorder="1" applyAlignment="1">
      <alignment horizontal="center" vertical="top" wrapText="1"/>
    </xf>
    <xf numFmtId="0" fontId="79" fillId="0" borderId="27" xfId="0" applyFont="1" applyFill="1" applyBorder="1" applyAlignment="1">
      <alignment horizontal="center" vertical="top" wrapText="1"/>
    </xf>
    <xf numFmtId="0" fontId="82" fillId="0" borderId="43" xfId="0" applyFont="1" applyFill="1" applyBorder="1" applyAlignment="1">
      <alignment horizontal="center" vertical="top" wrapText="1"/>
    </xf>
    <xf numFmtId="0" fontId="79" fillId="31" borderId="43" xfId="0" applyFont="1" applyFill="1" applyBorder="1" applyAlignment="1">
      <alignment horizontal="center" vertical="top" wrapText="1"/>
    </xf>
    <xf numFmtId="0" fontId="30" fillId="31" borderId="47" xfId="0" applyFont="1" applyFill="1" applyBorder="1" applyAlignment="1">
      <alignment horizontal="center" vertical="top" wrapText="1"/>
    </xf>
    <xf numFmtId="0" fontId="30" fillId="31" borderId="69" xfId="0" applyFont="1" applyFill="1" applyBorder="1" applyAlignment="1">
      <alignment horizontal="center" vertical="top" wrapText="1"/>
    </xf>
    <xf numFmtId="0" fontId="79" fillId="31" borderId="27" xfId="0" applyFont="1" applyFill="1" applyBorder="1" applyAlignment="1">
      <alignment horizontal="center" vertical="top" wrapText="1"/>
    </xf>
    <xf numFmtId="0" fontId="82" fillId="31" borderId="43" xfId="0" applyFont="1" applyFill="1" applyBorder="1" applyAlignment="1">
      <alignment horizontal="center" vertical="top" wrapText="1"/>
    </xf>
    <xf numFmtId="0" fontId="30" fillId="31" borderId="48" xfId="0" applyFont="1" applyFill="1" applyBorder="1" applyAlignment="1">
      <alignment horizontal="center" vertical="top" wrapText="1"/>
    </xf>
    <xf numFmtId="0" fontId="30" fillId="0" borderId="48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30" borderId="43" xfId="0" applyFont="1" applyFill="1" applyBorder="1" applyAlignment="1">
      <alignment horizontal="center" vertical="top" wrapText="1"/>
    </xf>
    <xf numFmtId="0" fontId="30" fillId="30" borderId="47" xfId="0" applyFont="1" applyFill="1" applyBorder="1" applyAlignment="1">
      <alignment horizontal="center" vertical="top" wrapText="1"/>
    </xf>
    <xf numFmtId="0" fontId="30" fillId="30" borderId="69" xfId="0" applyFont="1" applyFill="1" applyBorder="1" applyAlignment="1">
      <alignment horizontal="center" vertical="top" wrapText="1"/>
    </xf>
    <xf numFmtId="0" fontId="79" fillId="30" borderId="27" xfId="0" applyFont="1" applyFill="1" applyBorder="1" applyAlignment="1">
      <alignment horizontal="center" vertical="top" wrapText="1"/>
    </xf>
    <xf numFmtId="0" fontId="82" fillId="30" borderId="43" xfId="0" applyFont="1" applyFill="1" applyBorder="1" applyAlignment="1">
      <alignment horizontal="center" vertical="top" wrapText="1"/>
    </xf>
    <xf numFmtId="0" fontId="79" fillId="0" borderId="44" xfId="0" applyFont="1" applyFill="1" applyBorder="1" applyAlignment="1">
      <alignment horizontal="center" vertical="top" wrapText="1"/>
    </xf>
    <xf numFmtId="0" fontId="82" fillId="0" borderId="44" xfId="0" applyFont="1" applyFill="1" applyBorder="1" applyAlignment="1">
      <alignment horizontal="center" vertical="top" wrapText="1"/>
    </xf>
    <xf numFmtId="0" fontId="30" fillId="30" borderId="48" xfId="0" applyFont="1" applyFill="1" applyBorder="1" applyAlignment="1">
      <alignment horizontal="center" vertical="top" wrapText="1"/>
    </xf>
    <xf numFmtId="0" fontId="79" fillId="31" borderId="47" xfId="0" applyFont="1" applyFill="1" applyBorder="1" applyAlignment="1">
      <alignment horizontal="center" vertical="top" wrapText="1"/>
    </xf>
    <xf numFmtId="0" fontId="79" fillId="31" borderId="69" xfId="0" applyFont="1" applyFill="1" applyBorder="1" applyAlignment="1">
      <alignment horizontal="center" vertical="top" wrapText="1"/>
    </xf>
    <xf numFmtId="174" fontId="0" fillId="32" borderId="80" xfId="56" applyNumberFormat="1" applyFont="1" applyFill="1" applyBorder="1" applyAlignment="1"/>
    <xf numFmtId="0" fontId="81" fillId="0" borderId="57" xfId="0" applyFont="1" applyFill="1" applyBorder="1" applyAlignment="1">
      <alignment horizontal="center" vertical="center" wrapText="1"/>
    </xf>
    <xf numFmtId="0" fontId="81" fillId="0" borderId="42" xfId="0" applyFont="1" applyFill="1" applyBorder="1" applyAlignment="1">
      <alignment horizontal="center" vertical="center" wrapText="1"/>
    </xf>
    <xf numFmtId="0" fontId="81" fillId="31" borderId="42" xfId="0" applyFont="1" applyFill="1" applyBorder="1" applyAlignment="1">
      <alignment horizontal="center" vertical="center" wrapText="1"/>
    </xf>
    <xf numFmtId="0" fontId="81" fillId="0" borderId="28" xfId="0" applyFont="1" applyFill="1" applyBorder="1" applyAlignment="1">
      <alignment horizontal="center" vertical="center" wrapText="1"/>
    </xf>
    <xf numFmtId="0" fontId="81" fillId="0" borderId="27" xfId="0" applyFont="1" applyFill="1" applyBorder="1" applyAlignment="1">
      <alignment horizontal="center" vertical="center" wrapText="1"/>
    </xf>
    <xf numFmtId="0" fontId="81" fillId="31" borderId="28" xfId="0" applyFont="1" applyFill="1" applyBorder="1" applyAlignment="1">
      <alignment horizontal="center" vertical="center" wrapText="1"/>
    </xf>
    <xf numFmtId="0" fontId="81" fillId="30" borderId="28" xfId="0" applyFont="1" applyFill="1" applyBorder="1" applyAlignment="1">
      <alignment horizontal="center" vertical="center" wrapText="1"/>
    </xf>
    <xf numFmtId="0" fontId="81" fillId="30" borderId="42" xfId="0" applyFont="1" applyFill="1" applyBorder="1" applyAlignment="1">
      <alignment horizontal="center" vertical="center" wrapText="1"/>
    </xf>
    <xf numFmtId="0" fontId="81" fillId="30" borderId="27" xfId="0" applyFont="1" applyFill="1" applyBorder="1" applyAlignment="1">
      <alignment horizontal="center" vertical="center" wrapText="1"/>
    </xf>
    <xf numFmtId="0" fontId="79" fillId="31" borderId="28" xfId="0" applyFont="1" applyFill="1" applyBorder="1" applyAlignment="1">
      <alignment horizontal="center" vertical="center" wrapText="1"/>
    </xf>
    <xf numFmtId="0" fontId="79" fillId="31" borderId="42" xfId="0" applyFont="1" applyFill="1" applyBorder="1" applyAlignment="1">
      <alignment horizontal="center" vertical="center" wrapText="1"/>
    </xf>
    <xf numFmtId="174" fontId="0" fillId="32" borderId="81" xfId="56" applyNumberFormat="1" applyFont="1" applyFill="1" applyBorder="1" applyAlignment="1"/>
    <xf numFmtId="0" fontId="83" fillId="0" borderId="58" xfId="0" applyFont="1" applyFill="1" applyBorder="1"/>
    <xf numFmtId="0" fontId="84" fillId="0" borderId="22" xfId="0" applyFont="1" applyFill="1" applyBorder="1" applyAlignment="1">
      <alignment horizontal="right"/>
    </xf>
    <xf numFmtId="1" fontId="85" fillId="0" borderId="23" xfId="0" applyNumberFormat="1" applyFont="1" applyFill="1" applyBorder="1" applyAlignment="1">
      <alignment horizontal="center"/>
    </xf>
    <xf numFmtId="169" fontId="86" fillId="0" borderId="23" xfId="0" applyNumberFormat="1" applyFont="1" applyFill="1" applyBorder="1" applyAlignment="1">
      <alignment horizontal="center"/>
    </xf>
    <xf numFmtId="169" fontId="86" fillId="0" borderId="37" xfId="0" applyNumberFormat="1" applyFont="1" applyFill="1" applyBorder="1" applyAlignment="1">
      <alignment horizontal="center"/>
    </xf>
    <xf numFmtId="1" fontId="87" fillId="0" borderId="22" xfId="0" applyNumberFormat="1" applyFont="1" applyFill="1" applyBorder="1" applyAlignment="1">
      <alignment horizontal="center"/>
    </xf>
    <xf numFmtId="1" fontId="87" fillId="0" borderId="23" xfId="0" applyNumberFormat="1" applyFont="1" applyFill="1" applyBorder="1" applyAlignment="1">
      <alignment horizontal="center"/>
    </xf>
    <xf numFmtId="1" fontId="87" fillId="0" borderId="26" xfId="0" applyNumberFormat="1" applyFont="1" applyFill="1" applyBorder="1" applyAlignment="1">
      <alignment horizontal="center"/>
    </xf>
    <xf numFmtId="1" fontId="84" fillId="31" borderId="60" xfId="0" applyNumberFormat="1" applyFont="1" applyFill="1" applyBorder="1" applyAlignment="1">
      <alignment horizontal="center"/>
    </xf>
    <xf numFmtId="1" fontId="87" fillId="31" borderId="23" xfId="0" applyNumberFormat="1" applyFont="1" applyFill="1" applyBorder="1" applyAlignment="1">
      <alignment horizontal="center"/>
    </xf>
    <xf numFmtId="1" fontId="84" fillId="31" borderId="23" xfId="0" applyNumberFormat="1" applyFont="1" applyFill="1" applyBorder="1" applyAlignment="1">
      <alignment horizontal="center"/>
    </xf>
    <xf numFmtId="169" fontId="86" fillId="31" borderId="23" xfId="0" applyNumberFormat="1" applyFont="1" applyFill="1" applyBorder="1" applyAlignment="1">
      <alignment horizontal="center"/>
    </xf>
    <xf numFmtId="1" fontId="85" fillId="31" borderId="23" xfId="0" applyNumberFormat="1" applyFont="1" applyFill="1" applyBorder="1" applyAlignment="1">
      <alignment horizontal="center"/>
    </xf>
    <xf numFmtId="169" fontId="83" fillId="31" borderId="23" xfId="0" applyNumberFormat="1" applyFont="1" applyFill="1" applyBorder="1" applyAlignment="1">
      <alignment horizontal="center"/>
    </xf>
    <xf numFmtId="1" fontId="84" fillId="0" borderId="23" xfId="0" applyNumberFormat="1" applyFont="1" applyFill="1" applyBorder="1" applyAlignment="1">
      <alignment horizontal="center"/>
    </xf>
    <xf numFmtId="1" fontId="85" fillId="30" borderId="23" xfId="0" applyNumberFormat="1" applyFont="1" applyFill="1" applyBorder="1" applyAlignment="1">
      <alignment horizontal="center"/>
    </xf>
    <xf numFmtId="2" fontId="86" fillId="30" borderId="23" xfId="0" applyNumberFormat="1" applyFont="1" applyFill="1" applyBorder="1" applyAlignment="1">
      <alignment horizontal="center"/>
    </xf>
    <xf numFmtId="2" fontId="86" fillId="0" borderId="23" xfId="0" applyNumberFormat="1" applyFont="1" applyFill="1" applyBorder="1" applyAlignment="1">
      <alignment horizontal="center"/>
    </xf>
    <xf numFmtId="1" fontId="0" fillId="0" borderId="23" xfId="0" applyNumberFormat="1" applyBorder="1"/>
    <xf numFmtId="167" fontId="79" fillId="0" borderId="23" xfId="0" applyNumberFormat="1" applyFont="1" applyFill="1" applyBorder="1"/>
    <xf numFmtId="169" fontId="0" fillId="0" borderId="23" xfId="0" applyNumberFormat="1" applyFill="1" applyBorder="1"/>
    <xf numFmtId="169" fontId="0" fillId="0" borderId="37" xfId="0" applyNumberFormat="1" applyFill="1" applyBorder="1"/>
    <xf numFmtId="1" fontId="84" fillId="31" borderId="80" xfId="0" applyNumberFormat="1" applyFont="1" applyFill="1" applyBorder="1" applyAlignment="1">
      <alignment horizontal="center"/>
    </xf>
    <xf numFmtId="169" fontId="0" fillId="31" borderId="23" xfId="0" applyNumberFormat="1" applyFill="1" applyBorder="1"/>
    <xf numFmtId="169" fontId="0" fillId="31" borderId="37" xfId="0" applyNumberFormat="1" applyFill="1" applyBorder="1"/>
    <xf numFmtId="1" fontId="0" fillId="31" borderId="22" xfId="0" applyNumberFormat="1" applyFill="1" applyBorder="1"/>
    <xf numFmtId="169" fontId="0" fillId="31" borderId="26" xfId="0" applyNumberFormat="1" applyFill="1" applyBorder="1"/>
    <xf numFmtId="1" fontId="0" fillId="31" borderId="60" xfId="0" applyNumberFormat="1" applyFill="1" applyBorder="1"/>
    <xf numFmtId="1" fontId="79" fillId="0" borderId="73" xfId="0" applyNumberFormat="1" applyFont="1" applyFill="1" applyBorder="1"/>
    <xf numFmtId="1" fontId="79" fillId="0" borderId="22" xfId="0" applyNumberFormat="1" applyFont="1" applyFill="1" applyBorder="1"/>
    <xf numFmtId="1" fontId="0" fillId="0" borderId="23" xfId="0" applyNumberFormat="1" applyFill="1" applyBorder="1"/>
    <xf numFmtId="0" fontId="0" fillId="0" borderId="23" xfId="0" applyFill="1" applyBorder="1"/>
    <xf numFmtId="0" fontId="0" fillId="0" borderId="26" xfId="0" applyFill="1" applyBorder="1"/>
    <xf numFmtId="167" fontId="79" fillId="0" borderId="60" xfId="0" applyNumberFormat="1" applyFont="1" applyFill="1" applyBorder="1"/>
    <xf numFmtId="167" fontId="0" fillId="0" borderId="23" xfId="0" applyNumberFormat="1" applyFill="1" applyBorder="1"/>
    <xf numFmtId="167" fontId="0" fillId="0" borderId="37" xfId="0" applyNumberFormat="1" applyFill="1" applyBorder="1"/>
    <xf numFmtId="1" fontId="30" fillId="0" borderId="23" xfId="0" applyNumberFormat="1" applyFont="1" applyFill="1" applyBorder="1"/>
    <xf numFmtId="0" fontId="30" fillId="0" borderId="26" xfId="0" applyFont="1" applyFill="1" applyBorder="1"/>
    <xf numFmtId="2" fontId="86" fillId="31" borderId="23" xfId="0" applyNumberFormat="1" applyFont="1" applyFill="1" applyBorder="1" applyAlignment="1">
      <alignment horizontal="center"/>
    </xf>
    <xf numFmtId="1" fontId="86" fillId="31" borderId="23" xfId="0" applyNumberFormat="1" applyFont="1" applyFill="1" applyBorder="1" applyAlignment="1">
      <alignment horizontal="center"/>
    </xf>
    <xf numFmtId="167" fontId="86" fillId="31" borderId="23" xfId="0" applyNumberFormat="1" applyFont="1" applyFill="1" applyBorder="1" applyAlignment="1">
      <alignment horizontal="center"/>
    </xf>
    <xf numFmtId="1" fontId="79" fillId="0" borderId="23" xfId="0" applyNumberFormat="1" applyFont="1" applyFill="1" applyBorder="1"/>
    <xf numFmtId="0" fontId="79" fillId="0" borderId="23" xfId="0" applyFont="1" applyFill="1" applyBorder="1"/>
    <xf numFmtId="1" fontId="0" fillId="0" borderId="37" xfId="0" applyNumberFormat="1" applyFill="1" applyBorder="1"/>
    <xf numFmtId="0" fontId="79" fillId="31" borderId="22" xfId="0" applyFont="1" applyFill="1" applyBorder="1"/>
    <xf numFmtId="0" fontId="79" fillId="31" borderId="23" xfId="0" applyFont="1" applyFill="1" applyBorder="1"/>
    <xf numFmtId="0" fontId="30" fillId="31" borderId="23" xfId="0" applyFont="1" applyFill="1" applyBorder="1"/>
    <xf numFmtId="167" fontId="79" fillId="31" borderId="23" xfId="0" applyNumberFormat="1" applyFont="1" applyFill="1" applyBorder="1"/>
    <xf numFmtId="0" fontId="79" fillId="31" borderId="26" xfId="0" applyFont="1" applyFill="1" applyBorder="1"/>
    <xf numFmtId="0" fontId="79" fillId="30" borderId="60" xfId="0" applyFont="1" applyFill="1" applyBorder="1"/>
    <xf numFmtId="0" fontId="79" fillId="30" borderId="23" xfId="0" applyFont="1" applyFill="1" applyBorder="1"/>
    <xf numFmtId="0" fontId="30" fillId="30" borderId="23" xfId="0" applyFont="1" applyFill="1" applyBorder="1"/>
    <xf numFmtId="2" fontId="30" fillId="30" borderId="23" xfId="0" applyNumberFormat="1" applyFont="1" applyFill="1" applyBorder="1"/>
    <xf numFmtId="1" fontId="30" fillId="30" borderId="23" xfId="0" applyNumberFormat="1" applyFont="1" applyFill="1" applyBorder="1"/>
    <xf numFmtId="169" fontId="30" fillId="30" borderId="23" xfId="0" applyNumberFormat="1" applyFont="1" applyFill="1" applyBorder="1"/>
    <xf numFmtId="169" fontId="30" fillId="30" borderId="37" xfId="0" applyNumberFormat="1" applyFont="1" applyFill="1" applyBorder="1"/>
    <xf numFmtId="0" fontId="30" fillId="31" borderId="22" xfId="0" applyFont="1" applyFill="1" applyBorder="1"/>
    <xf numFmtId="2" fontId="30" fillId="31" borderId="23" xfId="0" applyNumberFormat="1" applyFont="1" applyFill="1" applyBorder="1"/>
    <xf numFmtId="0" fontId="0" fillId="31" borderId="23" xfId="0" applyFill="1" applyBorder="1"/>
    <xf numFmtId="167" fontId="0" fillId="31" borderId="23" xfId="0" applyNumberFormat="1" applyFill="1" applyBorder="1"/>
    <xf numFmtId="2" fontId="0" fillId="31" borderId="23" xfId="0" applyNumberFormat="1" applyFill="1" applyBorder="1"/>
    <xf numFmtId="2" fontId="0" fillId="31" borderId="26" xfId="0" applyNumberFormat="1" applyFill="1" applyBorder="1"/>
    <xf numFmtId="0" fontId="79" fillId="0" borderId="60" xfId="0" applyFont="1" applyFill="1" applyBorder="1"/>
    <xf numFmtId="0" fontId="30" fillId="0" borderId="23" xfId="0" applyFont="1" applyFill="1" applyBorder="1"/>
    <xf numFmtId="2" fontId="30" fillId="0" borderId="23" xfId="0" applyNumberFormat="1" applyFont="1" applyFill="1" applyBorder="1"/>
    <xf numFmtId="2" fontId="0" fillId="0" borderId="23" xfId="0" applyNumberFormat="1" applyFill="1" applyBorder="1"/>
    <xf numFmtId="2" fontId="0" fillId="0" borderId="37" xfId="0" applyNumberFormat="1" applyFill="1" applyBorder="1"/>
    <xf numFmtId="0" fontId="84" fillId="30" borderId="22" xfId="0" applyFont="1" applyFill="1" applyBorder="1" applyAlignment="1">
      <alignment horizontal="center"/>
    </xf>
    <xf numFmtId="0" fontId="84" fillId="30" borderId="23" xfId="0" applyFont="1" applyFill="1" applyBorder="1" applyAlignment="1">
      <alignment horizontal="center"/>
    </xf>
    <xf numFmtId="169" fontId="86" fillId="30" borderId="23" xfId="0" applyNumberFormat="1" applyFont="1" applyFill="1" applyBorder="1" applyAlignment="1">
      <alignment horizontal="center"/>
    </xf>
    <xf numFmtId="1" fontId="84" fillId="30" borderId="23" xfId="0" applyNumberFormat="1" applyFont="1" applyFill="1" applyBorder="1" applyAlignment="1">
      <alignment horizontal="center"/>
    </xf>
    <xf numFmtId="2" fontId="87" fillId="30" borderId="23" xfId="56" applyNumberFormat="1" applyFont="1" applyFill="1" applyBorder="1" applyAlignment="1">
      <alignment horizontal="center"/>
    </xf>
    <xf numFmtId="169" fontId="83" fillId="30" borderId="23" xfId="0" applyNumberFormat="1" applyFont="1" applyFill="1" applyBorder="1"/>
    <xf numFmtId="167" fontId="83" fillId="30" borderId="26" xfId="0" applyNumberFormat="1" applyFont="1" applyFill="1" applyBorder="1"/>
    <xf numFmtId="1" fontId="79" fillId="31" borderId="60" xfId="0" applyNumberFormat="1" applyFont="1" applyFill="1" applyBorder="1"/>
    <xf numFmtId="1" fontId="79" fillId="31" borderId="23" xfId="0" applyNumberFormat="1" applyFont="1" applyFill="1" applyBorder="1"/>
    <xf numFmtId="1" fontId="79" fillId="31" borderId="37" xfId="0" applyNumberFormat="1" applyFont="1" applyFill="1" applyBorder="1"/>
    <xf numFmtId="1" fontId="79" fillId="31" borderId="22" xfId="0" applyNumberFormat="1" applyFont="1" applyFill="1" applyBorder="1"/>
    <xf numFmtId="1" fontId="79" fillId="31" borderId="26" xfId="0" applyNumberFormat="1" applyFont="1" applyFill="1" applyBorder="1"/>
    <xf numFmtId="174" fontId="79" fillId="32" borderId="80" xfId="56" applyNumberFormat="1" applyFont="1" applyFill="1" applyBorder="1" applyAlignment="1"/>
    <xf numFmtId="0" fontId="7" fillId="0" borderId="63" xfId="0" applyFont="1" applyFill="1" applyBorder="1"/>
    <xf numFmtId="0" fontId="84" fillId="0" borderId="29" xfId="0" applyFont="1" applyFill="1" applyBorder="1" applyAlignment="1">
      <alignment horizontal="right"/>
    </xf>
    <xf numFmtId="1" fontId="85" fillId="0" borderId="18" xfId="0" applyNumberFormat="1" applyFont="1" applyFill="1" applyBorder="1" applyAlignment="1">
      <alignment horizontal="center"/>
    </xf>
    <xf numFmtId="169" fontId="86" fillId="0" borderId="18" xfId="0" applyNumberFormat="1" applyFont="1" applyFill="1" applyBorder="1" applyAlignment="1">
      <alignment horizontal="center"/>
    </xf>
    <xf numFmtId="169" fontId="86" fillId="0" borderId="10" xfId="0" applyNumberFormat="1" applyFont="1" applyFill="1" applyBorder="1" applyAlignment="1">
      <alignment horizontal="center"/>
    </xf>
    <xf numFmtId="1" fontId="87" fillId="0" borderId="29" xfId="0" applyNumberFormat="1" applyFont="1" applyFill="1" applyBorder="1" applyAlignment="1">
      <alignment horizontal="center"/>
    </xf>
    <xf numFmtId="1" fontId="87" fillId="0" borderId="18" xfId="0" applyNumberFormat="1" applyFont="1" applyFill="1" applyBorder="1" applyAlignment="1">
      <alignment horizontal="center"/>
    </xf>
    <xf numFmtId="1" fontId="87" fillId="0" borderId="30" xfId="0" applyNumberFormat="1" applyFont="1" applyFill="1" applyBorder="1" applyAlignment="1">
      <alignment horizontal="center"/>
    </xf>
    <xf numFmtId="1" fontId="84" fillId="31" borderId="64" xfId="0" applyNumberFormat="1" applyFont="1" applyFill="1" applyBorder="1" applyAlignment="1">
      <alignment horizontal="center"/>
    </xf>
    <xf numFmtId="1" fontId="87" fillId="31" borderId="18" xfId="0" applyNumberFormat="1" applyFont="1" applyFill="1" applyBorder="1" applyAlignment="1">
      <alignment horizontal="center"/>
    </xf>
    <xf numFmtId="1" fontId="84" fillId="31" borderId="18" xfId="0" applyNumberFormat="1" applyFont="1" applyFill="1" applyBorder="1" applyAlignment="1">
      <alignment horizontal="center"/>
    </xf>
    <xf numFmtId="169" fontId="86" fillId="31" borderId="18" xfId="0" applyNumberFormat="1" applyFont="1" applyFill="1" applyBorder="1" applyAlignment="1">
      <alignment horizontal="center"/>
    </xf>
    <xf numFmtId="1" fontId="85" fillId="31" borderId="18" xfId="0" applyNumberFormat="1" applyFont="1" applyFill="1" applyBorder="1" applyAlignment="1">
      <alignment horizontal="center"/>
    </xf>
    <xf numFmtId="169" fontId="83" fillId="31" borderId="18" xfId="0" applyNumberFormat="1" applyFont="1" applyFill="1" applyBorder="1" applyAlignment="1">
      <alignment horizontal="center"/>
    </xf>
    <xf numFmtId="169" fontId="0" fillId="31" borderId="18" xfId="0" applyNumberFormat="1" applyFill="1" applyBorder="1" applyAlignment="1">
      <alignment horizontal="center"/>
    </xf>
    <xf numFmtId="1" fontId="84" fillId="0" borderId="18" xfId="0" applyNumberFormat="1" applyFont="1" applyFill="1" applyBorder="1" applyAlignment="1">
      <alignment horizontal="center"/>
    </xf>
    <xf numFmtId="1" fontId="85" fillId="30" borderId="18" xfId="0" applyNumberFormat="1" applyFont="1" applyFill="1" applyBorder="1" applyAlignment="1">
      <alignment horizontal="center"/>
    </xf>
    <xf numFmtId="2" fontId="86" fillId="30" borderId="18" xfId="0" applyNumberFormat="1" applyFont="1" applyFill="1" applyBorder="1" applyAlignment="1">
      <alignment horizontal="center"/>
    </xf>
    <xf numFmtId="2" fontId="86" fillId="0" borderId="18" xfId="0" applyNumberFormat="1" applyFont="1" applyFill="1" applyBorder="1" applyAlignment="1">
      <alignment horizontal="center"/>
    </xf>
    <xf numFmtId="1" fontId="0" fillId="0" borderId="18" xfId="0" applyNumberFormat="1" applyBorder="1"/>
    <xf numFmtId="167" fontId="79" fillId="0" borderId="18" xfId="0" applyNumberFormat="1" applyFont="1" applyFill="1" applyBorder="1"/>
    <xf numFmtId="169" fontId="81" fillId="0" borderId="18" xfId="0" applyNumberFormat="1" applyFont="1" applyFill="1" applyBorder="1"/>
    <xf numFmtId="169" fontId="81" fillId="0" borderId="10" xfId="0" applyNumberFormat="1" applyFont="1" applyFill="1" applyBorder="1"/>
    <xf numFmtId="1" fontId="84" fillId="31" borderId="82" xfId="0" applyNumberFormat="1" applyFont="1" applyFill="1" applyBorder="1" applyAlignment="1">
      <alignment horizontal="center"/>
    </xf>
    <xf numFmtId="169" fontId="81" fillId="31" borderId="18" xfId="0" applyNumberFormat="1" applyFont="1" applyFill="1" applyBorder="1"/>
    <xf numFmtId="169" fontId="81" fillId="31" borderId="10" xfId="0" applyNumberFormat="1" applyFont="1" applyFill="1" applyBorder="1"/>
    <xf numFmtId="1" fontId="81" fillId="31" borderId="29" xfId="0" applyNumberFormat="1" applyFont="1" applyFill="1" applyBorder="1"/>
    <xf numFmtId="169" fontId="81" fillId="31" borderId="30" xfId="0" applyNumberFormat="1" applyFont="1" applyFill="1" applyBorder="1"/>
    <xf numFmtId="1" fontId="0" fillId="31" borderId="64" xfId="0" applyNumberFormat="1" applyFill="1" applyBorder="1"/>
    <xf numFmtId="169" fontId="30" fillId="31" borderId="18" xfId="0" applyNumberFormat="1" applyFont="1" applyFill="1" applyBorder="1"/>
    <xf numFmtId="169" fontId="30" fillId="31" borderId="30" xfId="0" applyNumberFormat="1" applyFont="1" applyFill="1" applyBorder="1"/>
    <xf numFmtId="0" fontId="81" fillId="0" borderId="11" xfId="0" applyFont="1" applyFill="1" applyBorder="1"/>
    <xf numFmtId="0" fontId="81" fillId="0" borderId="29" xfId="0" applyFont="1" applyFill="1" applyBorder="1"/>
    <xf numFmtId="0" fontId="81" fillId="0" borderId="18" xfId="0" applyFont="1" applyFill="1" applyBorder="1"/>
    <xf numFmtId="0" fontId="81" fillId="0" borderId="30" xfId="0" applyFont="1" applyFill="1" applyBorder="1"/>
    <xf numFmtId="167" fontId="79" fillId="0" borderId="64" xfId="0" applyNumberFormat="1" applyFont="1" applyFill="1" applyBorder="1"/>
    <xf numFmtId="167" fontId="0" fillId="0" borderId="18" xfId="0" applyNumberFormat="1" applyFill="1" applyBorder="1"/>
    <xf numFmtId="167" fontId="0" fillId="0" borderId="10" xfId="0" applyNumberFormat="1" applyFill="1" applyBorder="1"/>
    <xf numFmtId="1" fontId="79" fillId="0" borderId="29" xfId="0" applyNumberFormat="1" applyFont="1" applyFill="1" applyBorder="1"/>
    <xf numFmtId="0" fontId="7" fillId="0" borderId="18" xfId="0" applyFont="1" applyFill="1" applyBorder="1"/>
    <xf numFmtId="0" fontId="7" fillId="0" borderId="30" xfId="0" applyFont="1" applyFill="1" applyBorder="1"/>
    <xf numFmtId="2" fontId="86" fillId="31" borderId="18" xfId="0" applyNumberFormat="1" applyFont="1" applyFill="1" applyBorder="1" applyAlignment="1">
      <alignment horizontal="center"/>
    </xf>
    <xf numFmtId="1" fontId="86" fillId="31" borderId="18" xfId="0" applyNumberFormat="1" applyFont="1" applyFill="1" applyBorder="1" applyAlignment="1">
      <alignment horizontal="center"/>
    </xf>
    <xf numFmtId="1" fontId="79" fillId="0" borderId="18" xfId="0" applyNumberFormat="1" applyFont="1" applyFill="1" applyBorder="1"/>
    <xf numFmtId="1" fontId="0" fillId="0" borderId="18" xfId="0" applyNumberFormat="1" applyFill="1" applyBorder="1"/>
    <xf numFmtId="0" fontId="30" fillId="0" borderId="18" xfId="0" applyFont="1" applyFill="1" applyBorder="1"/>
    <xf numFmtId="0" fontId="79" fillId="0" borderId="18" xfId="0" applyFont="1" applyFill="1" applyBorder="1"/>
    <xf numFmtId="0" fontId="0" fillId="0" borderId="18" xfId="0" applyFill="1" applyBorder="1"/>
    <xf numFmtId="1" fontId="30" fillId="0" borderId="18" xfId="0" applyNumberFormat="1" applyFont="1" applyFill="1" applyBorder="1"/>
    <xf numFmtId="1" fontId="30" fillId="0" borderId="10" xfId="0" applyNumberFormat="1" applyFont="1" applyFill="1" applyBorder="1"/>
    <xf numFmtId="0" fontId="79" fillId="31" borderId="29" xfId="0" applyFont="1" applyFill="1" applyBorder="1"/>
    <xf numFmtId="0" fontId="79" fillId="31" borderId="18" xfId="0" applyFont="1" applyFill="1" applyBorder="1"/>
    <xf numFmtId="0" fontId="30" fillId="31" borderId="18" xfId="0" applyFont="1" applyFill="1" applyBorder="1"/>
    <xf numFmtId="167" fontId="79" fillId="31" borderId="18" xfId="0" applyNumberFormat="1" applyFont="1" applyFill="1" applyBorder="1"/>
    <xf numFmtId="2" fontId="83" fillId="31" borderId="18" xfId="0" applyNumberFormat="1" applyFont="1" applyFill="1" applyBorder="1"/>
    <xf numFmtId="2" fontId="0" fillId="31" borderId="30" xfId="0" applyNumberFormat="1" applyFill="1" applyBorder="1"/>
    <xf numFmtId="0" fontId="81" fillId="30" borderId="64" xfId="0" applyFont="1" applyFill="1" applyBorder="1"/>
    <xf numFmtId="0" fontId="79" fillId="30" borderId="18" xfId="0" applyFont="1" applyFill="1" applyBorder="1"/>
    <xf numFmtId="2" fontId="7" fillId="30" borderId="18" xfId="0" applyNumberFormat="1" applyFont="1" applyFill="1" applyBorder="1"/>
    <xf numFmtId="0" fontId="81" fillId="30" borderId="18" xfId="0" applyFont="1" applyFill="1" applyBorder="1"/>
    <xf numFmtId="1" fontId="7" fillId="30" borderId="18" xfId="0" applyNumberFormat="1" applyFont="1" applyFill="1" applyBorder="1"/>
    <xf numFmtId="0" fontId="7" fillId="30" borderId="18" xfId="0" applyFont="1" applyFill="1" applyBorder="1"/>
    <xf numFmtId="169" fontId="7" fillId="30" borderId="18" xfId="0" applyNumberFormat="1" applyFont="1" applyFill="1" applyBorder="1"/>
    <xf numFmtId="169" fontId="7" fillId="30" borderId="10" xfId="0" applyNumberFormat="1" applyFont="1" applyFill="1" applyBorder="1"/>
    <xf numFmtId="0" fontId="30" fillId="31" borderId="29" xfId="0" applyFont="1" applyFill="1" applyBorder="1"/>
    <xf numFmtId="2" fontId="30" fillId="31" borderId="18" xfId="0" applyNumberFormat="1" applyFont="1" applyFill="1" applyBorder="1"/>
    <xf numFmtId="2" fontId="7" fillId="31" borderId="18" xfId="0" applyNumberFormat="1" applyFont="1" applyFill="1" applyBorder="1"/>
    <xf numFmtId="0" fontId="81" fillId="31" borderId="18" xfId="0" applyFont="1" applyFill="1" applyBorder="1"/>
    <xf numFmtId="167" fontId="0" fillId="31" borderId="18" xfId="0" applyNumberFormat="1" applyFill="1" applyBorder="1"/>
    <xf numFmtId="2" fontId="81" fillId="31" borderId="18" xfId="0" applyNumberFormat="1" applyFont="1" applyFill="1" applyBorder="1"/>
    <xf numFmtId="2" fontId="30" fillId="31" borderId="30" xfId="0" applyNumberFormat="1" applyFont="1" applyFill="1" applyBorder="1"/>
    <xf numFmtId="0" fontId="79" fillId="0" borderId="64" xfId="0" applyFont="1" applyFill="1" applyBorder="1"/>
    <xf numFmtId="2" fontId="30" fillId="0" borderId="18" xfId="0" applyNumberFormat="1" applyFont="1" applyFill="1" applyBorder="1"/>
    <xf numFmtId="2" fontId="7" fillId="0" borderId="18" xfId="0" applyNumberFormat="1" applyFont="1" applyFill="1" applyBorder="1"/>
    <xf numFmtId="169" fontId="30" fillId="0" borderId="18" xfId="0" applyNumberFormat="1" applyFont="1" applyFill="1" applyBorder="1"/>
    <xf numFmtId="2" fontId="30" fillId="0" borderId="10" xfId="0" applyNumberFormat="1" applyFont="1" applyFill="1" applyBorder="1"/>
    <xf numFmtId="0" fontId="84" fillId="30" borderId="29" xfId="0" applyFont="1" applyFill="1" applyBorder="1" applyAlignment="1">
      <alignment horizontal="center"/>
    </xf>
    <xf numFmtId="0" fontId="84" fillId="30" borderId="18" xfId="0" applyFont="1" applyFill="1" applyBorder="1" applyAlignment="1">
      <alignment horizontal="center"/>
    </xf>
    <xf numFmtId="169" fontId="86" fillId="30" borderId="18" xfId="0" applyNumberFormat="1" applyFont="1" applyFill="1" applyBorder="1" applyAlignment="1">
      <alignment horizontal="center"/>
    </xf>
    <xf numFmtId="1" fontId="84" fillId="30" borderId="18" xfId="0" applyNumberFormat="1" applyFont="1" applyFill="1" applyBorder="1" applyAlignment="1">
      <alignment horizontal="center"/>
    </xf>
    <xf numFmtId="2" fontId="87" fillId="30" borderId="18" xfId="56" applyNumberFormat="1" applyFont="1" applyFill="1" applyBorder="1" applyAlignment="1">
      <alignment horizontal="center"/>
    </xf>
    <xf numFmtId="169" fontId="83" fillId="30" borderId="18" xfId="0" applyNumberFormat="1" applyFont="1" applyFill="1" applyBorder="1"/>
    <xf numFmtId="167" fontId="0" fillId="30" borderId="30" xfId="0" applyNumberFormat="1" applyFill="1" applyBorder="1"/>
    <xf numFmtId="1" fontId="79" fillId="31" borderId="64" xfId="0" applyNumberFormat="1" applyFont="1" applyFill="1" applyBorder="1"/>
    <xf numFmtId="1" fontId="79" fillId="31" borderId="18" xfId="0" applyNumberFormat="1" applyFont="1" applyFill="1" applyBorder="1"/>
    <xf numFmtId="2" fontId="79" fillId="31" borderId="18" xfId="0" applyNumberFormat="1" applyFont="1" applyFill="1" applyBorder="1"/>
    <xf numFmtId="2" fontId="79" fillId="31" borderId="10" xfId="0" applyNumberFormat="1" applyFont="1" applyFill="1" applyBorder="1"/>
    <xf numFmtId="1" fontId="79" fillId="31" borderId="29" xfId="0" applyNumberFormat="1" applyFont="1" applyFill="1" applyBorder="1"/>
    <xf numFmtId="1" fontId="79" fillId="31" borderId="30" xfId="0" applyNumberFormat="1" applyFont="1" applyFill="1" applyBorder="1"/>
    <xf numFmtId="1" fontId="79" fillId="31" borderId="10" xfId="0" applyNumberFormat="1" applyFont="1" applyFill="1" applyBorder="1"/>
    <xf numFmtId="174" fontId="79" fillId="32" borderId="82" xfId="56" applyNumberFormat="1" applyFont="1" applyFill="1" applyBorder="1" applyAlignment="1"/>
    <xf numFmtId="0" fontId="81" fillId="0" borderId="44" xfId="0" applyFont="1" applyFill="1" applyBorder="1"/>
    <xf numFmtId="169" fontId="83" fillId="0" borderId="18" xfId="0" applyNumberFormat="1" applyFont="1" applyFill="1" applyBorder="1"/>
    <xf numFmtId="169" fontId="83" fillId="0" borderId="10" xfId="0" applyNumberFormat="1" applyFont="1" applyFill="1" applyBorder="1"/>
    <xf numFmtId="169" fontId="83" fillId="31" borderId="18" xfId="0" applyNumberFormat="1" applyFont="1" applyFill="1" applyBorder="1"/>
    <xf numFmtId="169" fontId="83" fillId="31" borderId="10" xfId="0" applyNumberFormat="1" applyFont="1" applyFill="1" applyBorder="1"/>
    <xf numFmtId="167" fontId="83" fillId="31" borderId="29" xfId="0" applyNumberFormat="1" applyFont="1" applyFill="1" applyBorder="1"/>
    <xf numFmtId="167" fontId="83" fillId="31" borderId="18" xfId="0" applyNumberFormat="1" applyFont="1" applyFill="1" applyBorder="1"/>
    <xf numFmtId="169" fontId="83" fillId="31" borderId="30" xfId="0" applyNumberFormat="1" applyFont="1" applyFill="1" applyBorder="1"/>
    <xf numFmtId="2" fontId="0" fillId="31" borderId="64" xfId="0" applyNumberFormat="1" applyFill="1" applyBorder="1"/>
    <xf numFmtId="0" fontId="88" fillId="0" borderId="11" xfId="0" applyFont="1" applyFill="1" applyBorder="1"/>
    <xf numFmtId="0" fontId="88" fillId="0" borderId="29" xfId="0" applyFont="1" applyFill="1" applyBorder="1"/>
    <xf numFmtId="0" fontId="83" fillId="0" borderId="18" xfId="0" applyFont="1" applyFill="1" applyBorder="1"/>
    <xf numFmtId="0" fontId="83" fillId="0" borderId="30" xfId="0" applyFont="1" applyFill="1" applyBorder="1"/>
    <xf numFmtId="1" fontId="83" fillId="0" borderId="18" xfId="0" applyNumberFormat="1" applyFont="1" applyFill="1" applyBorder="1"/>
    <xf numFmtId="1" fontId="83" fillId="0" borderId="10" xfId="0" applyNumberFormat="1" applyFont="1" applyFill="1" applyBorder="1"/>
    <xf numFmtId="0" fontId="83" fillId="31" borderId="18" xfId="0" applyFont="1" applyFill="1" applyBorder="1"/>
    <xf numFmtId="0" fontId="88" fillId="31" borderId="18" xfId="0" applyFont="1" applyFill="1" applyBorder="1"/>
    <xf numFmtId="0" fontId="87" fillId="30" borderId="64" xfId="0" applyFont="1" applyFill="1" applyBorder="1"/>
    <xf numFmtId="2" fontId="84" fillId="30" borderId="18" xfId="0" applyNumberFormat="1" applyFont="1" applyFill="1" applyBorder="1"/>
    <xf numFmtId="0" fontId="87" fillId="30" borderId="18" xfId="0" applyFont="1" applyFill="1" applyBorder="1"/>
    <xf numFmtId="1" fontId="84" fillId="30" borderId="18" xfId="0" applyNumberFormat="1" applyFont="1" applyFill="1" applyBorder="1"/>
    <xf numFmtId="0" fontId="84" fillId="30" borderId="18" xfId="0" applyFont="1" applyFill="1" applyBorder="1"/>
    <xf numFmtId="169" fontId="83" fillId="30" borderId="10" xfId="0" applyNumberFormat="1" applyFont="1" applyFill="1" applyBorder="1"/>
    <xf numFmtId="2" fontId="83" fillId="31" borderId="30" xfId="0" applyNumberFormat="1" applyFont="1" applyFill="1" applyBorder="1"/>
    <xf numFmtId="2" fontId="83" fillId="0" borderId="18" xfId="0" applyNumberFormat="1" applyFont="1" applyFill="1" applyBorder="1"/>
    <xf numFmtId="0" fontId="88" fillId="0" borderId="18" xfId="0" applyFont="1" applyFill="1" applyBorder="1"/>
    <xf numFmtId="2" fontId="83" fillId="0" borderId="10" xfId="0" applyNumberFormat="1" applyFont="1" applyFill="1" applyBorder="1"/>
    <xf numFmtId="0" fontId="83" fillId="0" borderId="0" xfId="0" applyFont="1" applyFill="1"/>
    <xf numFmtId="169" fontId="0" fillId="0" borderId="18" xfId="0" applyNumberFormat="1" applyFill="1" applyBorder="1"/>
    <xf numFmtId="169" fontId="0" fillId="0" borderId="10" xfId="0" applyNumberFormat="1" applyFill="1" applyBorder="1"/>
    <xf numFmtId="169" fontId="0" fillId="31" borderId="18" xfId="0" applyNumberFormat="1" applyFill="1" applyBorder="1"/>
    <xf numFmtId="169" fontId="0" fillId="31" borderId="10" xfId="0" applyNumberFormat="1" applyFill="1" applyBorder="1"/>
    <xf numFmtId="1" fontId="0" fillId="31" borderId="29" xfId="0" applyNumberFormat="1" applyFill="1" applyBorder="1"/>
    <xf numFmtId="169" fontId="0" fillId="31" borderId="30" xfId="0" applyNumberFormat="1" applyFill="1" applyBorder="1"/>
    <xf numFmtId="0" fontId="79" fillId="0" borderId="11" xfId="0" applyFont="1" applyFill="1" applyBorder="1"/>
    <xf numFmtId="0" fontId="79" fillId="0" borderId="29" xfId="0" applyFont="1" applyFill="1" applyBorder="1"/>
    <xf numFmtId="0" fontId="0" fillId="0" borderId="30" xfId="0" applyFill="1" applyBorder="1"/>
    <xf numFmtId="0" fontId="30" fillId="0" borderId="30" xfId="0" applyFont="1" applyFill="1" applyBorder="1"/>
    <xf numFmtId="167" fontId="85" fillId="31" borderId="18" xfId="0" applyNumberFormat="1" applyFont="1" applyFill="1" applyBorder="1" applyAlignment="1">
      <alignment horizontal="center"/>
    </xf>
    <xf numFmtId="167" fontId="86" fillId="31" borderId="18" xfId="0" applyNumberFormat="1" applyFont="1" applyFill="1" applyBorder="1" applyAlignment="1">
      <alignment horizontal="center"/>
    </xf>
    <xf numFmtId="1" fontId="0" fillId="0" borderId="10" xfId="0" applyNumberFormat="1" applyFill="1" applyBorder="1"/>
    <xf numFmtId="0" fontId="79" fillId="30" borderId="64" xfId="0" applyFont="1" applyFill="1" applyBorder="1"/>
    <xf numFmtId="2" fontId="30" fillId="30" borderId="18" xfId="0" applyNumberFormat="1" applyFont="1" applyFill="1" applyBorder="1"/>
    <xf numFmtId="1" fontId="30" fillId="30" borderId="18" xfId="0" applyNumberFormat="1" applyFont="1" applyFill="1" applyBorder="1"/>
    <xf numFmtId="0" fontId="30" fillId="30" borderId="18" xfId="0" applyFont="1" applyFill="1" applyBorder="1"/>
    <xf numFmtId="169" fontId="30" fillId="30" borderId="18" xfId="0" applyNumberFormat="1" applyFont="1" applyFill="1" applyBorder="1"/>
    <xf numFmtId="169" fontId="30" fillId="30" borderId="10" xfId="0" applyNumberFormat="1" applyFont="1" applyFill="1" applyBorder="1"/>
    <xf numFmtId="0" fontId="0" fillId="31" borderId="18" xfId="0" applyFill="1" applyBorder="1"/>
    <xf numFmtId="2" fontId="0" fillId="31" borderId="18" xfId="0" applyNumberFormat="1" applyFill="1" applyBorder="1"/>
    <xf numFmtId="2" fontId="0" fillId="0" borderId="18" xfId="0" applyNumberFormat="1" applyFill="1" applyBorder="1"/>
    <xf numFmtId="2" fontId="0" fillId="0" borderId="10" xfId="0" applyNumberFormat="1" applyFill="1" applyBorder="1"/>
    <xf numFmtId="167" fontId="83" fillId="30" borderId="30" xfId="0" applyNumberFormat="1" applyFont="1" applyFill="1" applyBorder="1"/>
    <xf numFmtId="0" fontId="83" fillId="0" borderId="63" xfId="0" applyFont="1" applyFill="1" applyBorder="1"/>
    <xf numFmtId="169" fontId="84" fillId="0" borderId="18" xfId="0" applyNumberFormat="1" applyFont="1" applyFill="1" applyBorder="1" applyAlignment="1">
      <alignment horizontal="center"/>
    </xf>
    <xf numFmtId="167" fontId="0" fillId="31" borderId="29" xfId="0" applyNumberFormat="1" applyFill="1" applyBorder="1"/>
    <xf numFmtId="167" fontId="0" fillId="31" borderId="30" xfId="0" applyNumberFormat="1" applyFill="1" applyBorder="1"/>
    <xf numFmtId="167" fontId="87" fillId="31" borderId="18" xfId="0" applyNumberFormat="1" applyFont="1" applyFill="1" applyBorder="1" applyAlignment="1">
      <alignment horizontal="center"/>
    </xf>
    <xf numFmtId="167" fontId="0" fillId="31" borderId="18" xfId="0" applyNumberFormat="1" applyFill="1" applyBorder="1" applyAlignment="1">
      <alignment horizontal="center"/>
    </xf>
    <xf numFmtId="169" fontId="89" fillId="31" borderId="18" xfId="0" applyNumberFormat="1" applyFont="1" applyFill="1" applyBorder="1" applyAlignment="1">
      <alignment horizontal="center"/>
    </xf>
    <xf numFmtId="1" fontId="83" fillId="31" borderId="29" xfId="0" applyNumberFormat="1" applyFont="1" applyFill="1" applyBorder="1"/>
    <xf numFmtId="167" fontId="79" fillId="0" borderId="29" xfId="0" applyNumberFormat="1" applyFont="1" applyFill="1" applyBorder="1"/>
    <xf numFmtId="169" fontId="85" fillId="31" borderId="18" xfId="0" applyNumberFormat="1" applyFont="1" applyFill="1" applyBorder="1" applyAlignment="1">
      <alignment horizontal="center"/>
    </xf>
    <xf numFmtId="2" fontId="84" fillId="30" borderId="18" xfId="0" applyNumberFormat="1" applyFont="1" applyFill="1" applyBorder="1" applyAlignment="1">
      <alignment horizontal="center"/>
    </xf>
    <xf numFmtId="167" fontId="83" fillId="0" borderId="18" xfId="0" applyNumberFormat="1" applyFont="1" applyFill="1" applyBorder="1"/>
    <xf numFmtId="2" fontId="86" fillId="31" borderId="30" xfId="0" applyNumberFormat="1" applyFont="1" applyFill="1" applyBorder="1" applyAlignment="1">
      <alignment horizontal="right"/>
    </xf>
    <xf numFmtId="167" fontId="84" fillId="30" borderId="18" xfId="0" applyNumberFormat="1" applyFont="1" applyFill="1" applyBorder="1" applyAlignment="1">
      <alignment horizontal="center"/>
    </xf>
    <xf numFmtId="167" fontId="87" fillId="30" borderId="18" xfId="56" applyNumberFormat="1" applyFont="1" applyFill="1" applyBorder="1" applyAlignment="1">
      <alignment horizontal="center"/>
    </xf>
    <xf numFmtId="167" fontId="83" fillId="30" borderId="18" xfId="0" applyNumberFormat="1" applyFont="1" applyFill="1" applyBorder="1"/>
    <xf numFmtId="167" fontId="86" fillId="30" borderId="30" xfId="0" applyNumberFormat="1" applyFont="1" applyFill="1" applyBorder="1" applyAlignment="1">
      <alignment horizontal="right"/>
    </xf>
    <xf numFmtId="2" fontId="85" fillId="31" borderId="18" xfId="0" applyNumberFormat="1" applyFont="1" applyFill="1" applyBorder="1" applyAlignment="1">
      <alignment horizontal="center"/>
    </xf>
    <xf numFmtId="2" fontId="87" fillId="31" borderId="18" xfId="0" applyNumberFormat="1" applyFont="1" applyFill="1" applyBorder="1" applyAlignment="1">
      <alignment horizontal="center"/>
    </xf>
    <xf numFmtId="1" fontId="83" fillId="30" borderId="10" xfId="0" applyNumberFormat="1" applyFont="1" applyFill="1" applyBorder="1"/>
    <xf numFmtId="1" fontId="83" fillId="30" borderId="30" xfId="0" applyNumberFormat="1" applyFont="1" applyFill="1" applyBorder="1"/>
    <xf numFmtId="2" fontId="87" fillId="30" borderId="18" xfId="0" applyNumberFormat="1" applyFont="1" applyFill="1" applyBorder="1" applyAlignment="1">
      <alignment horizontal="center"/>
    </xf>
    <xf numFmtId="2" fontId="79" fillId="0" borderId="29" xfId="0" applyNumberFormat="1" applyFont="1" applyFill="1" applyBorder="1"/>
    <xf numFmtId="169" fontId="84" fillId="30" borderId="18" xfId="0" applyNumberFormat="1" applyFont="1" applyFill="1" applyBorder="1" applyAlignment="1">
      <alignment horizontal="center"/>
    </xf>
    <xf numFmtId="0" fontId="7" fillId="0" borderId="10" xfId="0" applyFont="1" applyFill="1" applyBorder="1"/>
    <xf numFmtId="0" fontId="7" fillId="0" borderId="12" xfId="0" applyFont="1" applyFill="1" applyBorder="1"/>
    <xf numFmtId="2" fontId="84" fillId="31" borderId="64" xfId="0" applyNumberFormat="1" applyFont="1" applyFill="1" applyBorder="1" applyAlignment="1">
      <alignment horizontal="center"/>
    </xf>
    <xf numFmtId="2" fontId="84" fillId="31" borderId="18" xfId="0" applyNumberFormat="1" applyFont="1" applyFill="1" applyBorder="1" applyAlignment="1">
      <alignment horizontal="center"/>
    </xf>
    <xf numFmtId="167" fontId="0" fillId="31" borderId="64" xfId="0" applyNumberFormat="1" applyFill="1" applyBorder="1"/>
    <xf numFmtId="169" fontId="85" fillId="0" borderId="18" xfId="0" applyNumberFormat="1" applyFont="1" applyFill="1" applyBorder="1" applyAlignment="1">
      <alignment horizontal="center"/>
    </xf>
    <xf numFmtId="169" fontId="87" fillId="0" borderId="29" xfId="0" applyNumberFormat="1" applyFont="1" applyFill="1" applyBorder="1" applyAlignment="1">
      <alignment horizontal="center"/>
    </xf>
    <xf numFmtId="169" fontId="87" fillId="0" borderId="18" xfId="0" applyNumberFormat="1" applyFont="1" applyFill="1" applyBorder="1" applyAlignment="1">
      <alignment horizontal="center"/>
    </xf>
    <xf numFmtId="173" fontId="0" fillId="31" borderId="18" xfId="56" applyFont="1" applyFill="1" applyBorder="1" applyAlignment="1">
      <alignment horizontal="right"/>
    </xf>
    <xf numFmtId="0" fontId="84" fillId="0" borderId="66" xfId="0" applyFont="1" applyFill="1" applyBorder="1" applyAlignment="1">
      <alignment horizontal="right"/>
    </xf>
    <xf numFmtId="1" fontId="85" fillId="0" borderId="15" xfId="0" applyNumberFormat="1" applyFont="1" applyFill="1" applyBorder="1" applyAlignment="1">
      <alignment horizontal="center"/>
    </xf>
    <xf numFmtId="169" fontId="86" fillId="0" borderId="15" xfId="0" applyNumberFormat="1" applyFont="1" applyFill="1" applyBorder="1" applyAlignment="1">
      <alignment horizontal="center"/>
    </xf>
    <xf numFmtId="169" fontId="86" fillId="0" borderId="12" xfId="0" applyNumberFormat="1" applyFont="1" applyFill="1" applyBorder="1" applyAlignment="1">
      <alignment horizontal="center"/>
    </xf>
    <xf numFmtId="1" fontId="87" fillId="0" borderId="66" xfId="0" applyNumberFormat="1" applyFont="1" applyFill="1" applyBorder="1" applyAlignment="1">
      <alignment horizontal="center"/>
    </xf>
    <xf numFmtId="1" fontId="87" fillId="0" borderId="15" xfId="0" applyNumberFormat="1" applyFont="1" applyFill="1" applyBorder="1" applyAlignment="1">
      <alignment horizontal="center"/>
    </xf>
    <xf numFmtId="1" fontId="87" fillId="0" borderId="67" xfId="0" applyNumberFormat="1" applyFont="1" applyFill="1" applyBorder="1" applyAlignment="1">
      <alignment horizontal="center"/>
    </xf>
    <xf numFmtId="1" fontId="84" fillId="31" borderId="65" xfId="0" applyNumberFormat="1" applyFont="1" applyFill="1" applyBorder="1" applyAlignment="1">
      <alignment horizontal="center"/>
    </xf>
    <xf numFmtId="1" fontId="87" fillId="31" borderId="15" xfId="0" applyNumberFormat="1" applyFont="1" applyFill="1" applyBorder="1" applyAlignment="1">
      <alignment horizontal="center"/>
    </xf>
    <xf numFmtId="1" fontId="84" fillId="31" borderId="15" xfId="0" applyNumberFormat="1" applyFont="1" applyFill="1" applyBorder="1" applyAlignment="1">
      <alignment horizontal="center"/>
    </xf>
    <xf numFmtId="169" fontId="86" fillId="31" borderId="15" xfId="0" applyNumberFormat="1" applyFont="1" applyFill="1" applyBorder="1" applyAlignment="1">
      <alignment horizontal="center"/>
    </xf>
    <xf numFmtId="1" fontId="85" fillId="31" borderId="15" xfId="0" applyNumberFormat="1" applyFont="1" applyFill="1" applyBorder="1" applyAlignment="1">
      <alignment horizontal="center"/>
    </xf>
    <xf numFmtId="169" fontId="83" fillId="31" borderId="15" xfId="0" applyNumberFormat="1" applyFont="1" applyFill="1" applyBorder="1" applyAlignment="1">
      <alignment horizontal="center"/>
    </xf>
    <xf numFmtId="1" fontId="84" fillId="0" borderId="15" xfId="0" applyNumberFormat="1" applyFont="1" applyFill="1" applyBorder="1" applyAlignment="1">
      <alignment horizontal="center"/>
    </xf>
    <xf numFmtId="1" fontId="85" fillId="30" borderId="15" xfId="0" applyNumberFormat="1" applyFont="1" applyFill="1" applyBorder="1" applyAlignment="1">
      <alignment horizontal="center"/>
    </xf>
    <xf numFmtId="2" fontId="86" fillId="30" borderId="15" xfId="0" applyNumberFormat="1" applyFont="1" applyFill="1" applyBorder="1" applyAlignment="1">
      <alignment horizontal="center"/>
    </xf>
    <xf numFmtId="2" fontId="86" fillId="0" borderId="15" xfId="0" applyNumberFormat="1" applyFont="1" applyFill="1" applyBorder="1" applyAlignment="1">
      <alignment horizontal="center"/>
    </xf>
    <xf numFmtId="167" fontId="0" fillId="0" borderId="15" xfId="0" applyNumberFormat="1" applyBorder="1"/>
    <xf numFmtId="1" fontId="0" fillId="0" borderId="15" xfId="0" applyNumberFormat="1" applyBorder="1"/>
    <xf numFmtId="167" fontId="79" fillId="0" borderId="15" xfId="0" applyNumberFormat="1" applyFont="1" applyFill="1" applyBorder="1"/>
    <xf numFmtId="167" fontId="0" fillId="0" borderId="15" xfId="0" applyNumberFormat="1" applyFill="1" applyBorder="1"/>
    <xf numFmtId="169" fontId="0" fillId="0" borderId="12" xfId="0" applyNumberFormat="1" applyFill="1" applyBorder="1"/>
    <xf numFmtId="1" fontId="84" fillId="31" borderId="81" xfId="0" applyNumberFormat="1" applyFont="1" applyFill="1" applyBorder="1" applyAlignment="1">
      <alignment horizontal="center"/>
    </xf>
    <xf numFmtId="169" fontId="0" fillId="31" borderId="15" xfId="0" applyNumberFormat="1" applyFill="1" applyBorder="1"/>
    <xf numFmtId="169" fontId="0" fillId="31" borderId="12" xfId="0" applyNumberFormat="1" applyFill="1" applyBorder="1"/>
    <xf numFmtId="1" fontId="0" fillId="31" borderId="66" xfId="0" applyNumberFormat="1" applyFill="1" applyBorder="1"/>
    <xf numFmtId="169" fontId="0" fillId="31" borderId="67" xfId="0" applyNumberFormat="1" applyFill="1" applyBorder="1"/>
    <xf numFmtId="1" fontId="0" fillId="31" borderId="65" xfId="0" applyNumberFormat="1" applyFill="1" applyBorder="1"/>
    <xf numFmtId="0" fontId="79" fillId="0" borderId="83" xfId="0" applyFont="1" applyFill="1" applyBorder="1"/>
    <xf numFmtId="0" fontId="79" fillId="0" borderId="33" xfId="0" applyFont="1" applyFill="1" applyBorder="1"/>
    <xf numFmtId="0" fontId="0" fillId="0" borderId="34" xfId="0" applyFill="1" applyBorder="1"/>
    <xf numFmtId="0" fontId="0" fillId="0" borderId="36" xfId="0" applyFill="1" applyBorder="1"/>
    <xf numFmtId="167" fontId="79" fillId="0" borderId="65" xfId="0" applyNumberFormat="1" applyFont="1" applyFill="1" applyBorder="1"/>
    <xf numFmtId="167" fontId="0" fillId="0" borderId="12" xfId="0" applyNumberFormat="1" applyFill="1" applyBorder="1"/>
    <xf numFmtId="1" fontId="79" fillId="0" borderId="33" xfId="0" applyNumberFormat="1" applyFont="1" applyFill="1" applyBorder="1"/>
    <xf numFmtId="0" fontId="30" fillId="0" borderId="34" xfId="0" applyFont="1" applyFill="1" applyBorder="1"/>
    <xf numFmtId="0" fontId="30" fillId="0" borderId="36" xfId="0" applyFont="1" applyFill="1" applyBorder="1"/>
    <xf numFmtId="2" fontId="86" fillId="31" borderId="15" xfId="0" applyNumberFormat="1" applyFont="1" applyFill="1" applyBorder="1" applyAlignment="1">
      <alignment horizontal="center"/>
    </xf>
    <xf numFmtId="167" fontId="85" fillId="31" borderId="15" xfId="0" applyNumberFormat="1" applyFont="1" applyFill="1" applyBorder="1" applyAlignment="1">
      <alignment horizontal="center"/>
    </xf>
    <xf numFmtId="1" fontId="86" fillId="31" borderId="15" xfId="0" applyNumberFormat="1" applyFont="1" applyFill="1" applyBorder="1" applyAlignment="1">
      <alignment horizontal="center"/>
    </xf>
    <xf numFmtId="167" fontId="87" fillId="31" borderId="15" xfId="0" applyNumberFormat="1" applyFont="1" applyFill="1" applyBorder="1" applyAlignment="1">
      <alignment horizontal="center"/>
    </xf>
    <xf numFmtId="1" fontId="79" fillId="0" borderId="15" xfId="0" applyNumberFormat="1" applyFont="1" applyFill="1" applyBorder="1"/>
    <xf numFmtId="1" fontId="0" fillId="0" borderId="15" xfId="0" applyNumberFormat="1" applyFill="1" applyBorder="1"/>
    <xf numFmtId="0" fontId="0" fillId="0" borderId="15" xfId="0" applyFill="1" applyBorder="1"/>
    <xf numFmtId="0" fontId="79" fillId="0" borderId="15" xfId="0" applyFont="1" applyFill="1" applyBorder="1"/>
    <xf numFmtId="1" fontId="0" fillId="0" borderId="12" xfId="0" applyNumberFormat="1" applyFill="1" applyBorder="1"/>
    <xf numFmtId="0" fontId="79" fillId="31" borderId="33" xfId="0" applyFont="1" applyFill="1" applyBorder="1"/>
    <xf numFmtId="0" fontId="79" fillId="31" borderId="34" xfId="0" applyFont="1" applyFill="1" applyBorder="1"/>
    <xf numFmtId="0" fontId="30" fillId="31" borderId="34" xfId="0" applyFont="1" applyFill="1" applyBorder="1"/>
    <xf numFmtId="167" fontId="79" fillId="31" borderId="34" xfId="0" applyNumberFormat="1" applyFont="1" applyFill="1" applyBorder="1"/>
    <xf numFmtId="2" fontId="83" fillId="31" borderId="34" xfId="0" applyNumberFormat="1" applyFont="1" applyFill="1" applyBorder="1"/>
    <xf numFmtId="2" fontId="86" fillId="31" borderId="36" xfId="0" applyNumberFormat="1" applyFont="1" applyFill="1" applyBorder="1" applyAlignment="1">
      <alignment horizontal="right"/>
    </xf>
    <xf numFmtId="0" fontId="79" fillId="30" borderId="65" xfId="0" applyFont="1" applyFill="1" applyBorder="1"/>
    <xf numFmtId="0" fontId="79" fillId="30" borderId="15" xfId="0" applyFont="1" applyFill="1" applyBorder="1"/>
    <xf numFmtId="2" fontId="7" fillId="30" borderId="15" xfId="0" applyNumberFormat="1" applyFont="1" applyFill="1" applyBorder="1"/>
    <xf numFmtId="2" fontId="30" fillId="30" borderId="15" xfId="0" applyNumberFormat="1" applyFont="1" applyFill="1" applyBorder="1"/>
    <xf numFmtId="1" fontId="30" fillId="30" borderId="15" xfId="0" applyNumberFormat="1" applyFont="1" applyFill="1" applyBorder="1"/>
    <xf numFmtId="0" fontId="30" fillId="30" borderId="15" xfId="0" applyFont="1" applyFill="1" applyBorder="1"/>
    <xf numFmtId="169" fontId="30" fillId="30" borderId="15" xfId="0" applyNumberFormat="1" applyFont="1" applyFill="1" applyBorder="1"/>
    <xf numFmtId="169" fontId="30" fillId="30" borderId="12" xfId="0" applyNumberFormat="1" applyFont="1" applyFill="1" applyBorder="1"/>
    <xf numFmtId="0" fontId="30" fillId="31" borderId="33" xfId="0" applyFont="1" applyFill="1" applyBorder="1"/>
    <xf numFmtId="2" fontId="30" fillId="31" borderId="34" xfId="0" applyNumberFormat="1" applyFont="1" applyFill="1" applyBorder="1"/>
    <xf numFmtId="0" fontId="0" fillId="31" borderId="34" xfId="0" applyFill="1" applyBorder="1"/>
    <xf numFmtId="169" fontId="0" fillId="31" borderId="34" xfId="0" applyNumberFormat="1" applyFill="1" applyBorder="1"/>
    <xf numFmtId="167" fontId="0" fillId="31" borderId="34" xfId="0" applyNumberFormat="1" applyFill="1" applyBorder="1"/>
    <xf numFmtId="2" fontId="0" fillId="31" borderId="34" xfId="0" applyNumberFormat="1" applyFill="1" applyBorder="1"/>
    <xf numFmtId="2" fontId="0" fillId="31" borderId="36" xfId="0" applyNumberFormat="1" applyFill="1" applyBorder="1"/>
    <xf numFmtId="0" fontId="79" fillId="0" borderId="65" xfId="0" applyFont="1" applyFill="1" applyBorder="1"/>
    <xf numFmtId="2" fontId="30" fillId="0" borderId="15" xfId="0" applyNumberFormat="1" applyFont="1" applyFill="1" applyBorder="1"/>
    <xf numFmtId="169" fontId="0" fillId="0" borderId="15" xfId="0" applyNumberFormat="1" applyFill="1" applyBorder="1"/>
    <xf numFmtId="2" fontId="0" fillId="0" borderId="15" xfId="0" applyNumberFormat="1" applyFill="1" applyBorder="1"/>
    <xf numFmtId="2" fontId="0" fillId="0" borderId="12" xfId="0" applyNumberFormat="1" applyFill="1" applyBorder="1"/>
    <xf numFmtId="0" fontId="84" fillId="30" borderId="33" xfId="0" applyFont="1" applyFill="1" applyBorder="1" applyAlignment="1">
      <alignment horizontal="center"/>
    </xf>
    <xf numFmtId="0" fontId="84" fillId="30" borderId="34" xfId="0" applyFont="1" applyFill="1" applyBorder="1" applyAlignment="1">
      <alignment horizontal="center"/>
    </xf>
    <xf numFmtId="169" fontId="86" fillId="30" borderId="34" xfId="0" applyNumberFormat="1" applyFont="1" applyFill="1" applyBorder="1" applyAlignment="1">
      <alignment horizontal="center"/>
    </xf>
    <xf numFmtId="1" fontId="84" fillId="30" borderId="34" xfId="0" applyNumberFormat="1" applyFont="1" applyFill="1" applyBorder="1" applyAlignment="1">
      <alignment horizontal="center"/>
    </xf>
    <xf numFmtId="2" fontId="87" fillId="30" borderId="34" xfId="0" applyNumberFormat="1" applyFont="1" applyFill="1" applyBorder="1" applyAlignment="1">
      <alignment horizontal="center"/>
    </xf>
    <xf numFmtId="169" fontId="83" fillId="30" borderId="34" xfId="0" applyNumberFormat="1" applyFont="1" applyFill="1" applyBorder="1"/>
    <xf numFmtId="167" fontId="86" fillId="30" borderId="36" xfId="0" applyNumberFormat="1" applyFont="1" applyFill="1" applyBorder="1" applyAlignment="1">
      <alignment horizontal="right"/>
    </xf>
    <xf numFmtId="1" fontId="79" fillId="31" borderId="65" xfId="0" applyNumberFormat="1" applyFont="1" applyFill="1" applyBorder="1"/>
    <xf numFmtId="1" fontId="79" fillId="31" borderId="15" xfId="0" applyNumberFormat="1" applyFont="1" applyFill="1" applyBorder="1"/>
    <xf numFmtId="2" fontId="79" fillId="31" borderId="15" xfId="0" applyNumberFormat="1" applyFont="1" applyFill="1" applyBorder="1"/>
    <xf numFmtId="2" fontId="79" fillId="31" borderId="12" xfId="0" applyNumberFormat="1" applyFont="1" applyFill="1" applyBorder="1"/>
    <xf numFmtId="1" fontId="79" fillId="31" borderId="33" xfId="0" applyNumberFormat="1" applyFont="1" applyFill="1" applyBorder="1"/>
    <xf numFmtId="1" fontId="79" fillId="31" borderId="34" xfId="0" applyNumberFormat="1" applyFont="1" applyFill="1" applyBorder="1"/>
    <xf numFmtId="1" fontId="79" fillId="31" borderId="36" xfId="0" applyNumberFormat="1" applyFont="1" applyFill="1" applyBorder="1"/>
    <xf numFmtId="1" fontId="79" fillId="31" borderId="12" xfId="0" applyNumberFormat="1" applyFont="1" applyFill="1" applyBorder="1"/>
    <xf numFmtId="174" fontId="79" fillId="32" borderId="84" xfId="56" applyNumberFormat="1" applyFont="1" applyFill="1" applyBorder="1" applyAlignment="1"/>
    <xf numFmtId="0" fontId="82" fillId="0" borderId="57" xfId="0" applyFont="1" applyFill="1" applyBorder="1"/>
    <xf numFmtId="0" fontId="79" fillId="0" borderId="57" xfId="0" applyFont="1" applyFill="1" applyBorder="1"/>
    <xf numFmtId="2" fontId="79" fillId="0" borderId="57" xfId="0" applyNumberFormat="1" applyFont="1" applyFill="1" applyBorder="1"/>
    <xf numFmtId="167" fontId="79" fillId="0" borderId="57" xfId="0" applyNumberFormat="1" applyFont="1" applyFill="1" applyBorder="1"/>
    <xf numFmtId="1" fontId="79" fillId="0" borderId="57" xfId="0" applyNumberFormat="1" applyFont="1" applyFill="1" applyBorder="1"/>
    <xf numFmtId="167" fontId="79" fillId="0" borderId="57" xfId="0" applyNumberFormat="1" applyFont="1" applyFill="1" applyBorder="1" applyAlignment="1">
      <alignment horizontal="center"/>
    </xf>
    <xf numFmtId="169" fontId="79" fillId="0" borderId="57" xfId="0" applyNumberFormat="1" applyFont="1" applyFill="1" applyBorder="1"/>
    <xf numFmtId="1" fontId="79" fillId="31" borderId="57" xfId="0" applyNumberFormat="1" applyFont="1" applyFill="1" applyBorder="1"/>
    <xf numFmtId="169" fontId="79" fillId="31" borderId="57" xfId="0" applyNumberFormat="1" applyFont="1" applyFill="1" applyBorder="1"/>
    <xf numFmtId="2" fontId="79" fillId="31" borderId="57" xfId="0" applyNumberFormat="1" applyFont="1" applyFill="1" applyBorder="1"/>
    <xf numFmtId="167" fontId="79" fillId="31" borderId="57" xfId="0" applyNumberFormat="1" applyFont="1" applyFill="1" applyBorder="1"/>
    <xf numFmtId="1" fontId="79" fillId="30" borderId="57" xfId="0" applyNumberFormat="1" applyFont="1" applyFill="1" applyBorder="1"/>
    <xf numFmtId="2" fontId="79" fillId="30" borderId="57" xfId="0" applyNumberFormat="1" applyFont="1" applyFill="1" applyBorder="1"/>
    <xf numFmtId="169" fontId="79" fillId="30" borderId="57" xfId="0" applyNumberFormat="1" applyFont="1" applyFill="1" applyBorder="1"/>
    <xf numFmtId="167" fontId="79" fillId="30" borderId="57" xfId="0" applyNumberFormat="1" applyFont="1" applyFill="1" applyBorder="1"/>
    <xf numFmtId="2" fontId="79" fillId="0" borderId="55" xfId="0" applyNumberFormat="1" applyFont="1" applyFill="1" applyBorder="1"/>
    <xf numFmtId="2" fontId="79" fillId="32" borderId="57" xfId="0" applyNumberFormat="1" applyFont="1" applyFill="1" applyBorder="1"/>
    <xf numFmtId="0" fontId="0" fillId="28" borderId="0" xfId="0" applyFill="1"/>
    <xf numFmtId="0" fontId="0" fillId="30" borderId="0" xfId="0" applyFill="1"/>
    <xf numFmtId="169" fontId="0" fillId="0" borderId="0" xfId="0" applyNumberFormat="1" applyFill="1"/>
    <xf numFmtId="2" fontId="0" fillId="0" borderId="0" xfId="0" applyNumberFormat="1" applyFill="1"/>
    <xf numFmtId="2" fontId="90" fillId="0" borderId="0" xfId="0" applyNumberFormat="1" applyFont="1" applyFill="1"/>
    <xf numFmtId="1" fontId="0" fillId="0" borderId="0" xfId="0" applyNumberFormat="1"/>
    <xf numFmtId="3" fontId="24" fillId="0" borderId="18" xfId="0" applyNumberFormat="1" applyFont="1" applyFill="1" applyBorder="1" applyAlignment="1">
      <alignment horizontal="center" vertical="center"/>
    </xf>
    <xf numFmtId="2" fontId="24" fillId="0" borderId="0" xfId="0" applyNumberFormat="1" applyFont="1" applyAlignment="1">
      <alignment vertical="center"/>
    </xf>
    <xf numFmtId="169" fontId="24" fillId="0" borderId="18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 vertical="top"/>
    </xf>
    <xf numFmtId="0" fontId="28" fillId="0" borderId="0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Border="1" applyAlignment="1">
      <alignment horizontal="center" vertical="top"/>
    </xf>
    <xf numFmtId="49" fontId="26" fillId="0" borderId="0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49" fontId="24" fillId="0" borderId="12" xfId="0" applyNumberFormat="1" applyFont="1" applyBorder="1" applyAlignment="1">
      <alignment horizontal="center" vertical="center"/>
    </xf>
    <xf numFmtId="49" fontId="24" fillId="0" borderId="13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28" fillId="24" borderId="18" xfId="53" applyFont="1" applyFill="1" applyBorder="1" applyAlignment="1">
      <alignment horizontal="center"/>
    </xf>
    <xf numFmtId="0" fontId="33" fillId="24" borderId="18" xfId="53" applyFill="1" applyBorder="1" applyAlignment="1">
      <alignment horizontal="center"/>
    </xf>
    <xf numFmtId="0" fontId="28" fillId="24" borderId="0" xfId="53" applyFont="1" applyFill="1" applyAlignment="1">
      <alignment horizontal="center"/>
    </xf>
    <xf numFmtId="2" fontId="43" fillId="25" borderId="20" xfId="52" applyNumberFormat="1" applyFont="1" applyFill="1" applyBorder="1" applyAlignment="1">
      <alignment horizontal="center" vertical="center" wrapText="1"/>
    </xf>
    <xf numFmtId="2" fontId="43" fillId="25" borderId="21" xfId="52" applyNumberFormat="1" applyFont="1" applyFill="1" applyBorder="1" applyAlignment="1">
      <alignment horizontal="center" vertical="center" wrapText="1"/>
    </xf>
    <xf numFmtId="0" fontId="33" fillId="0" borderId="22" xfId="53" applyFill="1" applyBorder="1" applyAlignment="1">
      <alignment horizontal="center" vertical="center"/>
    </xf>
    <xf numFmtId="0" fontId="33" fillId="0" borderId="29" xfId="53" applyFill="1" applyBorder="1" applyAlignment="1">
      <alignment horizontal="center" vertical="center"/>
    </xf>
    <xf numFmtId="0" fontId="33" fillId="0" borderId="33" xfId="53" applyFill="1" applyBorder="1" applyAlignment="1">
      <alignment horizontal="center" vertical="center"/>
    </xf>
    <xf numFmtId="0" fontId="44" fillId="0" borderId="23" xfId="53" applyFont="1" applyBorder="1" applyAlignment="1">
      <alignment horizontal="center"/>
    </xf>
    <xf numFmtId="0" fontId="44" fillId="0" borderId="18" xfId="53" applyFont="1" applyBorder="1" applyAlignment="1">
      <alignment horizontal="center"/>
    </xf>
    <xf numFmtId="0" fontId="44" fillId="0" borderId="24" xfId="53" applyFont="1" applyBorder="1" applyAlignment="1">
      <alignment horizontal="center"/>
    </xf>
    <xf numFmtId="0" fontId="44" fillId="0" borderId="25" xfId="53" applyFont="1" applyBorder="1" applyAlignment="1">
      <alignment horizontal="center"/>
    </xf>
    <xf numFmtId="0" fontId="44" fillId="0" borderId="13" xfId="53" applyFont="1" applyBorder="1" applyAlignment="1">
      <alignment horizontal="center"/>
    </xf>
    <xf numFmtId="0" fontId="44" fillId="0" borderId="19" xfId="53" applyFont="1" applyBorder="1" applyAlignment="1">
      <alignment horizontal="center"/>
    </xf>
    <xf numFmtId="0" fontId="44" fillId="0" borderId="26" xfId="53" applyFont="1" applyBorder="1" applyAlignment="1">
      <alignment horizontal="center"/>
    </xf>
    <xf numFmtId="0" fontId="44" fillId="0" borderId="30" xfId="53" applyFont="1" applyBorder="1" applyAlignment="1">
      <alignment horizontal="center"/>
    </xf>
    <xf numFmtId="2" fontId="44" fillId="0" borderId="27" xfId="53" applyNumberFormat="1" applyFont="1" applyBorder="1" applyAlignment="1">
      <alignment horizontal="center" vertical="center" wrapText="1"/>
    </xf>
    <xf numFmtId="2" fontId="44" fillId="0" borderId="25" xfId="53" applyNumberFormat="1" applyFont="1" applyBorder="1" applyAlignment="1">
      <alignment horizontal="center" vertical="center" wrapText="1"/>
    </xf>
    <xf numFmtId="2" fontId="44" fillId="0" borderId="28" xfId="53" applyNumberFormat="1" applyFont="1" applyBorder="1" applyAlignment="1">
      <alignment horizontal="center" vertical="center" wrapText="1"/>
    </xf>
    <xf numFmtId="2" fontId="44" fillId="0" borderId="31" xfId="53" applyNumberFormat="1" applyFont="1" applyBorder="1" applyAlignment="1">
      <alignment horizontal="center" vertical="center" wrapText="1"/>
    </xf>
    <xf numFmtId="2" fontId="44" fillId="0" borderId="19" xfId="53" applyNumberFormat="1" applyFont="1" applyBorder="1" applyAlignment="1">
      <alignment horizontal="center" vertical="center" wrapText="1"/>
    </xf>
    <xf numFmtId="2" fontId="44" fillId="0" borderId="32" xfId="53" applyNumberFormat="1" applyFont="1" applyBorder="1" applyAlignment="1">
      <alignment horizontal="center" vertical="center" wrapText="1"/>
    </xf>
    <xf numFmtId="0" fontId="33" fillId="24" borderId="0" xfId="53" applyFill="1" applyAlignment="1">
      <alignment horizontal="center"/>
    </xf>
    <xf numFmtId="2" fontId="33" fillId="0" borderId="18" xfId="53" applyNumberFormat="1" applyBorder="1" applyAlignment="1">
      <alignment horizontal="center"/>
    </xf>
    <xf numFmtId="2" fontId="34" fillId="25" borderId="13" xfId="52" applyNumberFormat="1" applyFont="1" applyFill="1" applyBorder="1" applyAlignment="1">
      <alignment horizontal="center" vertical="center" wrapText="1"/>
    </xf>
    <xf numFmtId="2" fontId="34" fillId="25" borderId="19" xfId="52" applyNumberFormat="1" applyFont="1" applyFill="1" applyBorder="1" applyAlignment="1">
      <alignment horizontal="center" vertical="center" wrapText="1"/>
    </xf>
    <xf numFmtId="0" fontId="33" fillId="0" borderId="18" xfId="53" applyFill="1" applyBorder="1" applyAlignment="1">
      <alignment horizontal="center" vertical="center"/>
    </xf>
    <xf numFmtId="0" fontId="35" fillId="0" borderId="18" xfId="53" applyFont="1" applyFill="1" applyBorder="1" applyAlignment="1">
      <alignment horizontal="center" vertical="center" wrapText="1"/>
    </xf>
    <xf numFmtId="0" fontId="35" fillId="0" borderId="18" xfId="53" applyFont="1" applyFill="1" applyBorder="1" applyAlignment="1">
      <alignment horizontal="center" wrapText="1"/>
    </xf>
    <xf numFmtId="0" fontId="33" fillId="0" borderId="18" xfId="53" applyFill="1" applyBorder="1" applyAlignment="1">
      <alignment horizontal="center" wrapText="1"/>
    </xf>
    <xf numFmtId="0" fontId="35" fillId="0" borderId="18" xfId="53" applyFont="1" applyFill="1" applyBorder="1" applyAlignment="1">
      <alignment horizontal="center"/>
    </xf>
    <xf numFmtId="0" fontId="33" fillId="0" borderId="15" xfId="53" applyBorder="1" applyAlignment="1">
      <alignment horizontal="center" vertical="center" wrapText="1"/>
    </xf>
    <xf numFmtId="0" fontId="33" fillId="0" borderId="16" xfId="53" applyBorder="1" applyAlignment="1">
      <alignment horizontal="center" vertical="center" wrapText="1"/>
    </xf>
    <xf numFmtId="0" fontId="33" fillId="0" borderId="17" xfId="53" applyBorder="1" applyAlignment="1">
      <alignment horizontal="center" vertical="center" wrapText="1"/>
    </xf>
    <xf numFmtId="0" fontId="36" fillId="0" borderId="43" xfId="52" applyFont="1" applyFill="1" applyBorder="1" applyAlignment="1">
      <alignment horizontal="center"/>
    </xf>
    <xf numFmtId="0" fontId="36" fillId="0" borderId="44" xfId="52" applyFont="1" applyFill="1" applyBorder="1" applyAlignment="1">
      <alignment horizontal="center"/>
    </xf>
    <xf numFmtId="0" fontId="36" fillId="0" borderId="25" xfId="52" applyFont="1" applyFill="1" applyBorder="1" applyAlignment="1">
      <alignment horizontal="center"/>
    </xf>
    <xf numFmtId="0" fontId="36" fillId="0" borderId="45" xfId="52" applyFont="1" applyFill="1" applyBorder="1" applyAlignment="1">
      <alignment horizontal="center"/>
    </xf>
    <xf numFmtId="0" fontId="36" fillId="0" borderId="42" xfId="52" applyFont="1" applyFill="1" applyBorder="1" applyAlignment="1">
      <alignment horizontal="center" vertical="center"/>
    </xf>
    <xf numFmtId="0" fontId="36" fillId="0" borderId="49" xfId="52" applyFont="1" applyFill="1" applyBorder="1" applyAlignment="1">
      <alignment horizontal="center" vertical="center"/>
    </xf>
    <xf numFmtId="0" fontId="36" fillId="0" borderId="55" xfId="52" applyFont="1" applyFill="1" applyBorder="1" applyAlignment="1">
      <alignment horizontal="center" vertical="center"/>
    </xf>
    <xf numFmtId="0" fontId="36" fillId="0" borderId="42" xfId="52" applyFont="1" applyFill="1" applyBorder="1" applyAlignment="1">
      <alignment horizontal="center" vertical="center" wrapText="1"/>
    </xf>
    <xf numFmtId="0" fontId="36" fillId="0" borderId="49" xfId="52" applyFont="1" applyFill="1" applyBorder="1" applyAlignment="1">
      <alignment horizontal="center" vertical="center" wrapText="1"/>
    </xf>
    <xf numFmtId="0" fontId="36" fillId="0" borderId="55" xfId="52" applyFont="1" applyFill="1" applyBorder="1" applyAlignment="1">
      <alignment horizontal="center" vertical="center" wrapText="1"/>
    </xf>
    <xf numFmtId="0" fontId="35" fillId="0" borderId="17" xfId="52" applyFont="1" applyFill="1" applyBorder="1" applyAlignment="1">
      <alignment horizontal="center"/>
    </xf>
    <xf numFmtId="0" fontId="35" fillId="0" borderId="18" xfId="52" applyFont="1" applyFill="1" applyBorder="1" applyAlignment="1">
      <alignment horizontal="center"/>
    </xf>
    <xf numFmtId="0" fontId="36" fillId="0" borderId="42" xfId="52" applyFont="1" applyFill="1" applyBorder="1" applyAlignment="1">
      <alignment horizontal="center"/>
    </xf>
    <xf numFmtId="0" fontId="36" fillId="0" borderId="49" xfId="52" applyFont="1" applyFill="1" applyBorder="1" applyAlignment="1">
      <alignment horizontal="center"/>
    </xf>
    <xf numFmtId="0" fontId="36" fillId="0" borderId="55" xfId="52" applyFont="1" applyFill="1" applyBorder="1" applyAlignment="1">
      <alignment horizontal="center"/>
    </xf>
    <xf numFmtId="0" fontId="48" fillId="0" borderId="0" xfId="52" applyFont="1" applyFill="1" applyAlignment="1">
      <alignment horizontal="center" vertical="center" wrapText="1"/>
    </xf>
    <xf numFmtId="0" fontId="49" fillId="0" borderId="0" xfId="53" applyFont="1" applyAlignment="1">
      <alignment horizontal="center" vertical="center" wrapText="1"/>
    </xf>
    <xf numFmtId="0" fontId="36" fillId="0" borderId="46" xfId="52" applyFont="1" applyFill="1" applyBorder="1" applyAlignment="1">
      <alignment horizontal="center"/>
    </xf>
    <xf numFmtId="0" fontId="36" fillId="0" borderId="47" xfId="52" applyFont="1" applyFill="1" applyBorder="1" applyAlignment="1">
      <alignment horizontal="center"/>
    </xf>
    <xf numFmtId="0" fontId="36" fillId="0" borderId="48" xfId="52" applyFont="1" applyFill="1" applyBorder="1" applyAlignment="1">
      <alignment horizontal="center"/>
    </xf>
    <xf numFmtId="0" fontId="50" fillId="0" borderId="43" xfId="52" applyFont="1" applyFill="1" applyBorder="1" applyAlignment="1">
      <alignment horizontal="center"/>
    </xf>
    <xf numFmtId="0" fontId="50" fillId="0" borderId="44" xfId="52" applyFont="1" applyFill="1" applyBorder="1" applyAlignment="1">
      <alignment horizontal="center"/>
    </xf>
    <xf numFmtId="0" fontId="50" fillId="0" borderId="28" xfId="52" applyFont="1" applyFill="1" applyBorder="1" applyAlignment="1">
      <alignment horizontal="center"/>
    </xf>
    <xf numFmtId="0" fontId="79" fillId="31" borderId="43" xfId="0" applyFont="1" applyFill="1" applyBorder="1" applyAlignment="1">
      <alignment horizontal="center" vertical="top" wrapText="1"/>
    </xf>
    <xf numFmtId="0" fontId="79" fillId="31" borderId="44" xfId="0" applyFont="1" applyFill="1" applyBorder="1" applyAlignment="1">
      <alignment horizontal="center" vertical="top" wrapText="1"/>
    </xf>
    <xf numFmtId="0" fontId="79" fillId="31" borderId="45" xfId="0" applyFont="1" applyFill="1" applyBorder="1" applyAlignment="1">
      <alignment horizontal="center" vertical="top" wrapText="1"/>
    </xf>
    <xf numFmtId="0" fontId="82" fillId="31" borderId="43" xfId="0" applyFont="1" applyFill="1" applyBorder="1" applyAlignment="1">
      <alignment horizontal="center" vertical="top" wrapText="1"/>
    </xf>
    <xf numFmtId="0" fontId="82" fillId="31" borderId="44" xfId="0" applyFont="1" applyFill="1" applyBorder="1" applyAlignment="1">
      <alignment horizontal="center" vertical="top" wrapText="1"/>
    </xf>
    <xf numFmtId="0" fontId="82" fillId="31" borderId="45" xfId="0" applyFont="1" applyFill="1" applyBorder="1" applyAlignment="1">
      <alignment horizontal="center" vertical="top" wrapText="1"/>
    </xf>
    <xf numFmtId="0" fontId="79" fillId="0" borderId="44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43" xfId="0" applyFont="1" applyFill="1" applyBorder="1" applyAlignment="1">
      <alignment horizontal="center" vertical="top" wrapText="1"/>
    </xf>
    <xf numFmtId="0" fontId="82" fillId="0" borderId="44" xfId="0" applyFont="1" applyFill="1" applyBorder="1" applyAlignment="1">
      <alignment horizontal="center" vertical="top" wrapText="1"/>
    </xf>
    <xf numFmtId="0" fontId="79" fillId="30" borderId="43" xfId="0" applyFont="1" applyFill="1" applyBorder="1" applyAlignment="1">
      <alignment horizontal="center" vertical="top" wrapText="1"/>
    </xf>
    <xf numFmtId="0" fontId="79" fillId="30" borderId="44" xfId="0" applyFont="1" applyFill="1" applyBorder="1" applyAlignment="1">
      <alignment horizontal="center" vertical="top" wrapText="1"/>
    </xf>
    <xf numFmtId="0" fontId="79" fillId="30" borderId="45" xfId="0" applyFont="1" applyFill="1" applyBorder="1" applyAlignment="1">
      <alignment horizontal="center" vertical="top" wrapText="1"/>
    </xf>
    <xf numFmtId="0" fontId="82" fillId="30" borderId="43" xfId="0" applyFont="1" applyFill="1" applyBorder="1" applyAlignment="1">
      <alignment horizontal="center" vertical="top" wrapText="1"/>
    </xf>
    <xf numFmtId="0" fontId="82" fillId="30" borderId="44" xfId="0" applyFont="1" applyFill="1" applyBorder="1" applyAlignment="1">
      <alignment horizontal="center" vertical="top" wrapText="1"/>
    </xf>
    <xf numFmtId="0" fontId="82" fillId="30" borderId="45" xfId="0" applyFont="1" applyFill="1" applyBorder="1" applyAlignment="1">
      <alignment horizontal="center" vertical="top" wrapText="1"/>
    </xf>
    <xf numFmtId="0" fontId="82" fillId="0" borderId="43" xfId="0" applyFont="1" applyFill="1" applyBorder="1" applyAlignment="1">
      <alignment horizontal="center" vertical="top" wrapText="1"/>
    </xf>
    <xf numFmtId="0" fontId="82" fillId="0" borderId="45" xfId="0" applyFont="1" applyFill="1" applyBorder="1" applyAlignment="1">
      <alignment horizontal="center" vertical="top" wrapText="1"/>
    </xf>
    <xf numFmtId="0" fontId="79" fillId="0" borderId="0" xfId="0" applyFont="1" applyFill="1" applyAlignment="1">
      <alignment horizontal="center"/>
    </xf>
    <xf numFmtId="0" fontId="70" fillId="0" borderId="59" xfId="54" applyFont="1" applyFill="1" applyBorder="1" applyAlignment="1">
      <alignment horizontal="center" vertical="center"/>
    </xf>
    <xf numFmtId="0" fontId="70" fillId="0" borderId="74" xfId="54" applyFont="1" applyFill="1" applyBorder="1" applyAlignment="1">
      <alignment horizontal="center" vertical="center"/>
    </xf>
    <xf numFmtId="0" fontId="70" fillId="0" borderId="75" xfId="54" applyFont="1" applyFill="1" applyBorder="1" applyAlignment="1">
      <alignment horizontal="center" vertical="center"/>
    </xf>
    <xf numFmtId="0" fontId="70" fillId="0" borderId="51" xfId="54" applyFont="1" applyFill="1" applyBorder="1" applyAlignment="1">
      <alignment horizontal="center" vertical="center"/>
    </xf>
    <xf numFmtId="0" fontId="70" fillId="0" borderId="66" xfId="54" applyFont="1" applyFill="1" applyBorder="1" applyAlignment="1">
      <alignment horizontal="center" vertical="center"/>
    </xf>
    <xf numFmtId="0" fontId="69" fillId="0" borderId="15" xfId="54" applyFont="1" applyFill="1" applyBorder="1" applyAlignment="1">
      <alignment horizontal="left" vertical="center"/>
    </xf>
    <xf numFmtId="0" fontId="69" fillId="0" borderId="17" xfId="54" applyFont="1" applyFill="1" applyBorder="1" applyAlignment="1">
      <alignment horizontal="left" vertical="center"/>
    </xf>
    <xf numFmtId="0" fontId="69" fillId="0" borderId="16" xfId="54" applyFont="1" applyFill="1" applyBorder="1" applyAlignment="1">
      <alignment horizontal="left" vertical="center"/>
    </xf>
    <xf numFmtId="0" fontId="69" fillId="0" borderId="18" xfId="54" applyFont="1" applyFill="1" applyBorder="1" applyAlignment="1">
      <alignment horizontal="left" vertical="center"/>
    </xf>
    <xf numFmtId="0" fontId="69" fillId="0" borderId="35" xfId="54" applyFont="1" applyFill="1" applyBorder="1" applyAlignment="1">
      <alignment horizontal="left" vertical="center"/>
    </xf>
    <xf numFmtId="0" fontId="69" fillId="0" borderId="15" xfId="54" applyFont="1" applyFill="1" applyBorder="1" applyAlignment="1">
      <alignment horizontal="center" vertical="center" wrapText="1"/>
    </xf>
    <xf numFmtId="0" fontId="69" fillId="0" borderId="35" xfId="54" applyFont="1" applyFill="1" applyBorder="1" applyAlignment="1">
      <alignment horizontal="center" vertical="center" wrapText="1"/>
    </xf>
    <xf numFmtId="0" fontId="69" fillId="0" borderId="67" xfId="54" applyFont="1" applyFill="1" applyBorder="1" applyAlignment="1">
      <alignment horizontal="center" vertical="center" wrapText="1"/>
    </xf>
    <xf numFmtId="0" fontId="69" fillId="0" borderId="40" xfId="54" applyFont="1" applyFill="1" applyBorder="1" applyAlignment="1">
      <alignment horizontal="center" vertical="center" wrapText="1"/>
    </xf>
    <xf numFmtId="0" fontId="69" fillId="0" borderId="41" xfId="54" applyFont="1" applyFill="1" applyBorder="1" applyAlignment="1">
      <alignment horizontal="center" vertical="center" wrapText="1"/>
    </xf>
    <xf numFmtId="0" fontId="69" fillId="0" borderId="16" xfId="54" applyFont="1" applyFill="1" applyBorder="1" applyAlignment="1">
      <alignment horizontal="center" vertical="center" wrapText="1"/>
    </xf>
    <xf numFmtId="0" fontId="69" fillId="0" borderId="37" xfId="54" applyFont="1" applyFill="1" applyBorder="1" applyAlignment="1">
      <alignment horizontal="center" vertical="center" wrapText="1"/>
    </xf>
    <xf numFmtId="0" fontId="69" fillId="0" borderId="71" xfId="54" applyFont="1" applyFill="1" applyBorder="1" applyAlignment="1">
      <alignment horizontal="center" vertical="center" wrapText="1"/>
    </xf>
    <xf numFmtId="0" fontId="69" fillId="0" borderId="12" xfId="54" applyFont="1" applyFill="1" applyBorder="1" applyAlignment="1">
      <alignment horizontal="center" vertical="center" wrapText="1"/>
    </xf>
    <xf numFmtId="0" fontId="69" fillId="0" borderId="20" xfId="54" applyFont="1" applyFill="1" applyBorder="1" applyAlignment="1">
      <alignment horizontal="center" vertical="center" wrapText="1"/>
    </xf>
    <xf numFmtId="0" fontId="69" fillId="0" borderId="59" xfId="54" applyFont="1" applyFill="1" applyBorder="1" applyAlignment="1">
      <alignment horizontal="center" vertical="center" wrapText="1"/>
    </xf>
    <xf numFmtId="0" fontId="69" fillId="0" borderId="74" xfId="54" applyFont="1" applyFill="1" applyBorder="1" applyAlignment="1">
      <alignment horizontal="center" vertical="center" wrapText="1"/>
    </xf>
    <xf numFmtId="0" fontId="69" fillId="0" borderId="75" xfId="54" applyFont="1" applyFill="1" applyBorder="1" applyAlignment="1">
      <alignment horizontal="center" vertical="center" wrapText="1"/>
    </xf>
    <xf numFmtId="0" fontId="69" fillId="0" borderId="73" xfId="54" applyFont="1" applyFill="1" applyBorder="1" applyAlignment="1">
      <alignment horizontal="center" vertical="center" wrapText="1"/>
    </xf>
    <xf numFmtId="0" fontId="69" fillId="0" borderId="72" xfId="54" applyFont="1" applyFill="1" applyBorder="1" applyAlignment="1">
      <alignment horizontal="center" vertical="center" wrapText="1"/>
    </xf>
    <xf numFmtId="0" fontId="69" fillId="0" borderId="61" xfId="54" applyFont="1" applyFill="1" applyBorder="1" applyAlignment="1">
      <alignment horizontal="center" vertical="center" wrapText="1"/>
    </xf>
    <xf numFmtId="0" fontId="69" fillId="0" borderId="76" xfId="54" applyFont="1" applyFill="1" applyBorder="1" applyAlignment="1">
      <alignment horizontal="center" vertical="center" wrapText="1"/>
    </xf>
    <xf numFmtId="0" fontId="69" fillId="0" borderId="24" xfId="54" applyFont="1" applyFill="1" applyBorder="1" applyAlignment="1">
      <alignment horizontal="center" vertical="center" wrapText="1"/>
    </xf>
    <xf numFmtId="0" fontId="69" fillId="0" borderId="14" xfId="54" applyFont="1" applyFill="1" applyBorder="1" applyAlignment="1">
      <alignment horizontal="center" vertical="center" wrapText="1"/>
    </xf>
    <xf numFmtId="0" fontId="68" fillId="0" borderId="0" xfId="54" applyFont="1" applyFill="1" applyAlignment="1">
      <alignment horizontal="center"/>
    </xf>
    <xf numFmtId="0" fontId="68" fillId="0" borderId="43" xfId="54" applyFont="1" applyFill="1" applyBorder="1" applyAlignment="1">
      <alignment horizontal="center" vertical="center"/>
    </xf>
    <xf numFmtId="0" fontId="68" fillId="0" borderId="44" xfId="54" applyFont="1" applyFill="1" applyBorder="1" applyAlignment="1">
      <alignment horizontal="center" vertical="center"/>
    </xf>
    <xf numFmtId="0" fontId="68" fillId="0" borderId="45" xfId="54" applyFont="1" applyFill="1" applyBorder="1" applyAlignment="1">
      <alignment horizontal="center" vertical="center"/>
    </xf>
    <xf numFmtId="0" fontId="91" fillId="0" borderId="0" xfId="41" applyFont="1" applyAlignment="1">
      <alignment horizontal="center"/>
    </xf>
    <xf numFmtId="0" fontId="91" fillId="0" borderId="0" xfId="41" applyFont="1" applyAlignment="1">
      <alignment horizontal="right"/>
    </xf>
    <xf numFmtId="0" fontId="91" fillId="0" borderId="0" xfId="41" applyFont="1" applyFill="1" applyAlignment="1">
      <alignment horizontal="right"/>
    </xf>
    <xf numFmtId="0" fontId="15" fillId="0" borderId="0" xfId="41" applyFill="1" applyBorder="1" applyAlignment="1">
      <alignment horizontal="right"/>
    </xf>
    <xf numFmtId="0" fontId="15" fillId="0" borderId="0" xfId="41" applyFill="1" applyAlignment="1">
      <alignment horizontal="right"/>
    </xf>
    <xf numFmtId="0" fontId="15" fillId="0" borderId="0" xfId="41" applyAlignment="1">
      <alignment horizontal="right"/>
    </xf>
    <xf numFmtId="0" fontId="15" fillId="0" borderId="0" xfId="41"/>
    <xf numFmtId="0" fontId="91" fillId="0" borderId="0" xfId="41" applyFont="1" applyAlignment="1">
      <alignment horizontal="center"/>
    </xf>
    <xf numFmtId="0" fontId="15" fillId="33" borderId="42" xfId="41" applyFill="1" applyBorder="1" applyAlignment="1">
      <alignment horizontal="right"/>
    </xf>
    <xf numFmtId="0" fontId="15" fillId="30" borderId="28" xfId="41" applyFill="1" applyBorder="1" applyAlignment="1">
      <alignment horizontal="right"/>
    </xf>
    <xf numFmtId="0" fontId="15" fillId="0" borderId="43" xfId="41" applyFill="1" applyBorder="1"/>
    <xf numFmtId="0" fontId="15" fillId="0" borderId="46" xfId="41" applyFill="1" applyBorder="1" applyAlignment="1">
      <alignment horizontal="right"/>
    </xf>
    <xf numFmtId="0" fontId="15" fillId="0" borderId="69" xfId="41" applyBorder="1" applyAlignment="1">
      <alignment horizontal="right"/>
    </xf>
    <xf numFmtId="0" fontId="15" fillId="0" borderId="57" xfId="41" applyBorder="1" applyAlignment="1">
      <alignment horizontal="right"/>
    </xf>
    <xf numFmtId="0" fontId="91" fillId="28" borderId="45" xfId="41" applyFont="1" applyFill="1" applyBorder="1" applyAlignment="1">
      <alignment horizontal="right"/>
    </xf>
    <xf numFmtId="0" fontId="15" fillId="0" borderId="45" xfId="41" applyBorder="1" applyAlignment="1">
      <alignment horizontal="right"/>
    </xf>
    <xf numFmtId="0" fontId="15" fillId="0" borderId="44" xfId="41" applyBorder="1" applyAlignment="1">
      <alignment horizontal="right"/>
    </xf>
    <xf numFmtId="0" fontId="91" fillId="28" borderId="57" xfId="41" applyFont="1" applyFill="1" applyBorder="1" applyAlignment="1">
      <alignment horizontal="right"/>
    </xf>
    <xf numFmtId="0" fontId="15" fillId="0" borderId="28" xfId="41" applyBorder="1" applyAlignment="1">
      <alignment horizontal="right"/>
    </xf>
    <xf numFmtId="0" fontId="15" fillId="0" borderId="42" xfId="41" applyFill="1" applyBorder="1" applyAlignment="1">
      <alignment horizontal="right"/>
    </xf>
    <xf numFmtId="0" fontId="15" fillId="0" borderId="42" xfId="41" applyBorder="1" applyAlignment="1">
      <alignment horizontal="right"/>
    </xf>
    <xf numFmtId="0" fontId="15" fillId="0" borderId="57" xfId="41" applyFill="1" applyBorder="1" applyAlignment="1">
      <alignment horizontal="right"/>
    </xf>
    <xf numFmtId="0" fontId="91" fillId="0" borderId="57" xfId="41" applyFont="1" applyBorder="1" applyAlignment="1">
      <alignment horizontal="right"/>
    </xf>
    <xf numFmtId="0" fontId="15" fillId="0" borderId="42" xfId="41" applyBorder="1"/>
    <xf numFmtId="0" fontId="15" fillId="34" borderId="0" xfId="41" applyFill="1"/>
    <xf numFmtId="0" fontId="15" fillId="28" borderId="80" xfId="41" applyFill="1" applyBorder="1"/>
    <xf numFmtId="0" fontId="15" fillId="0" borderId="79" xfId="41" applyFill="1" applyBorder="1" applyAlignment="1">
      <alignment horizontal="right"/>
    </xf>
    <xf numFmtId="0" fontId="15" fillId="0" borderId="79" xfId="41" applyFont="1" applyFill="1" applyBorder="1" applyAlignment="1">
      <alignment horizontal="right"/>
    </xf>
    <xf numFmtId="0" fontId="15" fillId="0" borderId="13" xfId="41" applyFill="1" applyBorder="1" applyAlignment="1">
      <alignment horizontal="right"/>
    </xf>
    <xf numFmtId="0" fontId="91" fillId="28" borderId="80" xfId="41" applyFont="1" applyFill="1" applyBorder="1" applyAlignment="1">
      <alignment horizontal="right"/>
    </xf>
    <xf numFmtId="0" fontId="15" fillId="0" borderId="79" xfId="41" applyBorder="1" applyAlignment="1">
      <alignment horizontal="right"/>
    </xf>
    <xf numFmtId="0" fontId="15" fillId="0" borderId="17" xfId="41" applyBorder="1" applyAlignment="1">
      <alignment horizontal="right"/>
    </xf>
    <xf numFmtId="0" fontId="91" fillId="28" borderId="31" xfId="41" applyFont="1" applyFill="1" applyBorder="1" applyAlignment="1">
      <alignment horizontal="right"/>
    </xf>
    <xf numFmtId="0" fontId="15" fillId="0" borderId="22" xfId="41" applyBorder="1" applyAlignment="1">
      <alignment horizontal="right"/>
    </xf>
    <xf numFmtId="0" fontId="15" fillId="0" borderId="23" xfId="41" applyBorder="1" applyAlignment="1">
      <alignment horizontal="right"/>
    </xf>
    <xf numFmtId="0" fontId="15" fillId="0" borderId="26" xfId="41" applyBorder="1" applyAlignment="1">
      <alignment horizontal="right"/>
    </xf>
    <xf numFmtId="0" fontId="91" fillId="28" borderId="71" xfId="41" applyFont="1" applyFill="1" applyBorder="1" applyAlignment="1">
      <alignment horizontal="right"/>
    </xf>
    <xf numFmtId="0" fontId="15" fillId="0" borderId="18" xfId="41" applyFont="1" applyFill="1" applyBorder="1" applyAlignment="1"/>
    <xf numFmtId="0" fontId="91" fillId="0" borderId="58" xfId="41" applyFont="1" applyBorder="1" applyAlignment="1">
      <alignment horizontal="right"/>
    </xf>
    <xf numFmtId="0" fontId="15" fillId="0" borderId="80" xfId="41" applyFill="1" applyBorder="1"/>
    <xf numFmtId="0" fontId="15" fillId="0" borderId="82" xfId="41" applyFill="1" applyBorder="1"/>
    <xf numFmtId="0" fontId="15" fillId="0" borderId="64" xfId="41" applyFill="1" applyBorder="1" applyAlignment="1">
      <alignment horizontal="right"/>
    </xf>
    <xf numFmtId="0" fontId="15" fillId="0" borderId="18" xfId="41" applyBorder="1" applyAlignment="1">
      <alignment horizontal="right"/>
    </xf>
    <xf numFmtId="0" fontId="15" fillId="0" borderId="10" xfId="41" applyFill="1" applyBorder="1" applyAlignment="1">
      <alignment horizontal="right"/>
    </xf>
    <xf numFmtId="0" fontId="91" fillId="28" borderId="62" xfId="41" applyFont="1" applyFill="1" applyBorder="1" applyAlignment="1">
      <alignment horizontal="right"/>
    </xf>
    <xf numFmtId="0" fontId="15" fillId="0" borderId="64" xfId="41" applyBorder="1" applyAlignment="1">
      <alignment horizontal="right"/>
    </xf>
    <xf numFmtId="0" fontId="91" fillId="28" borderId="63" xfId="41" applyFont="1" applyFill="1" applyBorder="1" applyAlignment="1">
      <alignment horizontal="right"/>
    </xf>
    <xf numFmtId="0" fontId="15" fillId="0" borderId="29" xfId="41" applyBorder="1" applyAlignment="1">
      <alignment horizontal="right"/>
    </xf>
    <xf numFmtId="0" fontId="15" fillId="0" borderId="30" xfId="41" applyBorder="1" applyAlignment="1">
      <alignment horizontal="right"/>
    </xf>
    <xf numFmtId="0" fontId="91" fillId="28" borderId="32" xfId="41" applyFont="1" applyFill="1" applyBorder="1" applyAlignment="1">
      <alignment horizontal="right"/>
    </xf>
    <xf numFmtId="0" fontId="15" fillId="0" borderId="64" xfId="41" applyFont="1" applyFill="1" applyBorder="1" applyAlignment="1"/>
    <xf numFmtId="0" fontId="91" fillId="0" borderId="63" xfId="41" applyFont="1" applyBorder="1" applyAlignment="1">
      <alignment horizontal="right"/>
    </xf>
    <xf numFmtId="1" fontId="15" fillId="0" borderId="18" xfId="41" applyNumberFormat="1" applyFont="1" applyFill="1" applyBorder="1" applyAlignment="1"/>
    <xf numFmtId="0" fontId="15" fillId="0" borderId="15" xfId="41" applyBorder="1" applyAlignment="1">
      <alignment horizontal="right"/>
    </xf>
    <xf numFmtId="0" fontId="15" fillId="0" borderId="65" xfId="41" applyBorder="1" applyAlignment="1">
      <alignment horizontal="right"/>
    </xf>
    <xf numFmtId="0" fontId="15" fillId="35" borderId="0" xfId="41" applyFill="1"/>
    <xf numFmtId="0" fontId="15" fillId="0" borderId="82" xfId="41" applyFont="1" applyFill="1" applyBorder="1"/>
    <xf numFmtId="0" fontId="15" fillId="0" borderId="18" xfId="41" applyFont="1" applyBorder="1" applyAlignment="1">
      <alignment horizontal="right"/>
    </xf>
    <xf numFmtId="0" fontId="15" fillId="0" borderId="64" xfId="41" applyFont="1" applyBorder="1" applyAlignment="1">
      <alignment horizontal="right"/>
    </xf>
    <xf numFmtId="0" fontId="91" fillId="0" borderId="30" xfId="41" applyFont="1" applyBorder="1" applyAlignment="1">
      <alignment horizontal="right"/>
    </xf>
    <xf numFmtId="0" fontId="15" fillId="28" borderId="82" xfId="41" applyFont="1" applyFill="1" applyBorder="1"/>
    <xf numFmtId="0" fontId="15" fillId="0" borderId="18" xfId="41" applyFill="1" applyBorder="1" applyAlignment="1">
      <alignment horizontal="right"/>
    </xf>
    <xf numFmtId="0" fontId="91" fillId="0" borderId="63" xfId="41" applyFont="1" applyFill="1" applyBorder="1" applyAlignment="1">
      <alignment horizontal="right"/>
    </xf>
    <xf numFmtId="0" fontId="15" fillId="36" borderId="0" xfId="41" applyFill="1"/>
    <xf numFmtId="0" fontId="15" fillId="0" borderId="0" xfId="41" applyFill="1"/>
    <xf numFmtId="1" fontId="15" fillId="0" borderId="30" xfId="41" applyNumberFormat="1" applyFill="1" applyBorder="1" applyAlignment="1">
      <alignment horizontal="right"/>
    </xf>
    <xf numFmtId="0" fontId="15" fillId="0" borderId="30" xfId="41" applyFill="1" applyBorder="1" applyAlignment="1">
      <alignment horizontal="right"/>
    </xf>
    <xf numFmtId="0" fontId="15" fillId="0" borderId="82" xfId="41" applyFont="1" applyFill="1" applyBorder="1" applyAlignment="1">
      <alignment horizontal="left"/>
    </xf>
    <xf numFmtId="0" fontId="15" fillId="0" borderId="64" xfId="41" applyFont="1" applyFill="1" applyBorder="1" applyAlignment="1">
      <alignment horizontal="right"/>
    </xf>
    <xf numFmtId="0" fontId="15" fillId="0" borderId="18" xfId="41" applyFont="1" applyFill="1" applyBorder="1" applyAlignment="1">
      <alignment horizontal="right"/>
    </xf>
    <xf numFmtId="0" fontId="15" fillId="0" borderId="10" xfId="41" applyFont="1" applyFill="1" applyBorder="1" applyAlignment="1">
      <alignment horizontal="right"/>
    </xf>
    <xf numFmtId="0" fontId="15" fillId="0" borderId="29" xfId="41" applyFont="1" applyBorder="1" applyAlignment="1">
      <alignment horizontal="right"/>
    </xf>
    <xf numFmtId="0" fontId="15" fillId="0" borderId="30" xfId="41" applyFont="1" applyBorder="1" applyAlignment="1">
      <alignment horizontal="right"/>
    </xf>
    <xf numFmtId="0" fontId="91" fillId="32" borderId="82" xfId="41" applyFont="1" applyFill="1" applyBorder="1"/>
    <xf numFmtId="0" fontId="15" fillId="28" borderId="82" xfId="41" applyFill="1" applyBorder="1"/>
    <xf numFmtId="0" fontId="15" fillId="0" borderId="10" xfId="41" applyBorder="1" applyAlignment="1">
      <alignment horizontal="right"/>
    </xf>
    <xf numFmtId="0" fontId="15" fillId="0" borderId="11" xfId="41" applyBorder="1"/>
    <xf numFmtId="0" fontId="15" fillId="33" borderId="82" xfId="41" applyFill="1" applyBorder="1"/>
    <xf numFmtId="0" fontId="15" fillId="28" borderId="62" xfId="41" applyFill="1" applyBorder="1"/>
    <xf numFmtId="0" fontId="15" fillId="28" borderId="81" xfId="41" applyFill="1" applyBorder="1"/>
    <xf numFmtId="0" fontId="15" fillId="0" borderId="65" xfId="41" applyFill="1" applyBorder="1" applyAlignment="1">
      <alignment horizontal="right"/>
    </xf>
    <xf numFmtId="0" fontId="91" fillId="28" borderId="68" xfId="41" applyFont="1" applyFill="1" applyBorder="1" applyAlignment="1">
      <alignment horizontal="right"/>
    </xf>
    <xf numFmtId="0" fontId="91" fillId="28" borderId="85" xfId="41" applyFont="1" applyFill="1" applyBorder="1" applyAlignment="1">
      <alignment horizontal="right"/>
    </xf>
    <xf numFmtId="0" fontId="91" fillId="28" borderId="82" xfId="41" applyFont="1" applyFill="1" applyBorder="1" applyAlignment="1">
      <alignment horizontal="right"/>
    </xf>
    <xf numFmtId="0" fontId="15" fillId="28" borderId="84" xfId="41" applyFill="1" applyBorder="1"/>
    <xf numFmtId="0" fontId="91" fillId="28" borderId="84" xfId="41" applyFont="1" applyFill="1" applyBorder="1" applyAlignment="1">
      <alignment horizontal="right"/>
    </xf>
    <xf numFmtId="0" fontId="15" fillId="0" borderId="12" xfId="41" applyFont="1" applyFill="1" applyBorder="1" applyAlignment="1">
      <alignment horizontal="right"/>
    </xf>
    <xf numFmtId="0" fontId="15" fillId="0" borderId="33" xfId="41" applyBorder="1" applyAlignment="1">
      <alignment horizontal="right"/>
    </xf>
    <xf numFmtId="0" fontId="15" fillId="0" borderId="34" xfId="41" applyBorder="1" applyAlignment="1">
      <alignment horizontal="right"/>
    </xf>
    <xf numFmtId="0" fontId="15" fillId="0" borderId="36" xfId="41" applyBorder="1" applyAlignment="1">
      <alignment horizontal="right"/>
    </xf>
    <xf numFmtId="0" fontId="91" fillId="28" borderId="86" xfId="41" applyFont="1" applyFill="1" applyBorder="1" applyAlignment="1">
      <alignment horizontal="right"/>
    </xf>
    <xf numFmtId="0" fontId="15" fillId="0" borderId="15" xfId="41" applyFont="1" applyFill="1" applyBorder="1" applyAlignment="1"/>
    <xf numFmtId="0" fontId="15" fillId="0" borderId="15" xfId="41" applyFont="1" applyFill="1" applyBorder="1" applyAlignment="1">
      <alignment horizontal="right"/>
    </xf>
    <xf numFmtId="0" fontId="15" fillId="0" borderId="12" xfId="41" applyFill="1" applyBorder="1" applyAlignment="1">
      <alignment horizontal="right"/>
    </xf>
    <xf numFmtId="0" fontId="91" fillId="28" borderId="81" xfId="41" applyFont="1" applyFill="1" applyBorder="1" applyAlignment="1">
      <alignment horizontal="right"/>
    </xf>
    <xf numFmtId="0" fontId="91" fillId="0" borderId="68" xfId="41" applyFont="1" applyFill="1" applyBorder="1" applyAlignment="1">
      <alignment horizontal="right"/>
    </xf>
    <xf numFmtId="0" fontId="15" fillId="0" borderId="81" xfId="41" applyFill="1" applyBorder="1"/>
    <xf numFmtId="0" fontId="15" fillId="0" borderId="22" xfId="41" applyFill="1" applyBorder="1" applyAlignment="1">
      <alignment horizontal="right"/>
    </xf>
    <xf numFmtId="0" fontId="15" fillId="0" borderId="23" xfId="41" applyFill="1" applyBorder="1" applyAlignment="1">
      <alignment horizontal="right"/>
    </xf>
    <xf numFmtId="0" fontId="15" fillId="0" borderId="26" xfId="41" applyFill="1" applyBorder="1" applyAlignment="1">
      <alignment horizontal="right"/>
    </xf>
    <xf numFmtId="0" fontId="91" fillId="0" borderId="80" xfId="41" applyFont="1" applyFill="1" applyBorder="1" applyAlignment="1">
      <alignment horizontal="right"/>
    </xf>
    <xf numFmtId="0" fontId="15" fillId="0" borderId="60" xfId="41" applyFill="1" applyBorder="1" applyAlignment="1">
      <alignment horizontal="right"/>
    </xf>
    <xf numFmtId="0" fontId="15" fillId="0" borderId="37" xfId="41" applyFill="1" applyBorder="1"/>
    <xf numFmtId="0" fontId="15" fillId="0" borderId="17" xfId="41" applyFill="1" applyBorder="1" applyAlignment="1">
      <alignment horizontal="right"/>
    </xf>
    <xf numFmtId="0" fontId="15" fillId="0" borderId="52" xfId="41" applyFill="1" applyBorder="1" applyAlignment="1">
      <alignment horizontal="right"/>
    </xf>
    <xf numFmtId="0" fontId="15" fillId="0" borderId="22" xfId="41" applyFont="1" applyFill="1" applyBorder="1" applyAlignment="1"/>
    <xf numFmtId="0" fontId="15" fillId="0" borderId="23" xfId="41" applyFont="1" applyFill="1" applyBorder="1" applyAlignment="1"/>
    <xf numFmtId="0" fontId="91" fillId="0" borderId="58" xfId="41" applyFont="1" applyFill="1" applyBorder="1" applyAlignment="1">
      <alignment horizontal="right"/>
    </xf>
    <xf numFmtId="0" fontId="15" fillId="0" borderId="33" xfId="41" applyFill="1" applyBorder="1" applyAlignment="1">
      <alignment horizontal="right"/>
    </xf>
    <xf numFmtId="0" fontId="91" fillId="0" borderId="84" xfId="41" applyFont="1" applyFill="1" applyBorder="1" applyAlignment="1">
      <alignment horizontal="right"/>
    </xf>
    <xf numFmtId="0" fontId="15" fillId="0" borderId="77" xfId="41" applyFill="1" applyBorder="1" applyAlignment="1">
      <alignment horizontal="right"/>
    </xf>
    <xf numFmtId="0" fontId="15" fillId="0" borderId="34" xfId="41" applyFill="1" applyBorder="1" applyAlignment="1">
      <alignment horizontal="right"/>
    </xf>
    <xf numFmtId="0" fontId="15" fillId="0" borderId="39" xfId="41" applyFill="1" applyBorder="1"/>
    <xf numFmtId="0" fontId="15" fillId="0" borderId="33" xfId="41" applyFont="1" applyFill="1" applyBorder="1" applyAlignment="1"/>
    <xf numFmtId="0" fontId="15" fillId="0" borderId="35" xfId="41" applyFont="1" applyFill="1" applyBorder="1" applyAlignment="1"/>
    <xf numFmtId="0" fontId="15" fillId="0" borderId="36" xfId="41" applyFill="1" applyBorder="1" applyAlignment="1">
      <alignment horizontal="right"/>
    </xf>
    <xf numFmtId="0" fontId="91" fillId="0" borderId="87" xfId="41" applyFont="1" applyFill="1" applyBorder="1" applyAlignment="1">
      <alignment horizontal="right"/>
    </xf>
    <xf numFmtId="0" fontId="15" fillId="0" borderId="84" xfId="41" applyFill="1" applyBorder="1"/>
    <xf numFmtId="0" fontId="91" fillId="0" borderId="55" xfId="41" applyFont="1" applyFill="1" applyBorder="1"/>
    <xf numFmtId="0" fontId="91" fillId="0" borderId="46" xfId="41" applyFont="1" applyFill="1" applyBorder="1" applyAlignment="1">
      <alignment horizontal="right"/>
    </xf>
    <xf numFmtId="0" fontId="91" fillId="0" borderId="57" xfId="41" applyFont="1" applyFill="1" applyBorder="1" applyAlignment="1">
      <alignment horizontal="right"/>
    </xf>
    <xf numFmtId="0" fontId="91" fillId="28" borderId="75" xfId="41" applyFont="1" applyFill="1" applyBorder="1" applyAlignment="1">
      <alignment horizontal="right"/>
    </xf>
    <xf numFmtId="0" fontId="91" fillId="0" borderId="75" xfId="41" applyFont="1" applyFill="1" applyBorder="1" applyAlignment="1">
      <alignment horizontal="right"/>
    </xf>
    <xf numFmtId="0" fontId="91" fillId="0" borderId="54" xfId="41" applyFont="1" applyFill="1" applyBorder="1" applyAlignment="1">
      <alignment horizontal="right"/>
    </xf>
    <xf numFmtId="0" fontId="91" fillId="28" borderId="55" xfId="41" applyFont="1" applyFill="1" applyBorder="1" applyAlignment="1">
      <alignment horizontal="right"/>
    </xf>
    <xf numFmtId="0" fontId="15" fillId="0" borderId="55" xfId="41" applyFill="1" applyBorder="1"/>
    <xf numFmtId="0" fontId="15" fillId="0" borderId="22" xfId="41" applyFill="1" applyBorder="1"/>
    <xf numFmtId="0" fontId="15" fillId="0" borderId="23" xfId="41" applyFont="1" applyFill="1" applyBorder="1" applyAlignment="1">
      <alignment horizontal="right"/>
    </xf>
    <xf numFmtId="0" fontId="91" fillId="28" borderId="23" xfId="41" applyFont="1" applyFill="1" applyBorder="1" applyAlignment="1">
      <alignment horizontal="right"/>
    </xf>
    <xf numFmtId="0" fontId="91" fillId="0" borderId="23" xfId="41" applyFont="1" applyFill="1" applyBorder="1" applyAlignment="1">
      <alignment horizontal="right"/>
    </xf>
    <xf numFmtId="0" fontId="15" fillId="0" borderId="26" xfId="41" applyFill="1" applyBorder="1" applyAlignment="1">
      <alignment horizontal="center"/>
    </xf>
    <xf numFmtId="0" fontId="15" fillId="0" borderId="29" xfId="41" applyFill="1" applyBorder="1" applyAlignment="1">
      <alignment horizontal="right"/>
    </xf>
    <xf numFmtId="0" fontId="91" fillId="28" borderId="18" xfId="41" applyFont="1" applyFill="1" applyBorder="1" applyAlignment="1">
      <alignment horizontal="right"/>
    </xf>
    <xf numFmtId="0" fontId="91" fillId="0" borderId="18" xfId="41" applyFont="1" applyFill="1" applyBorder="1" applyAlignment="1">
      <alignment horizontal="right"/>
    </xf>
    <xf numFmtId="0" fontId="15" fillId="0" borderId="30" xfId="41" applyFill="1" applyBorder="1" applyAlignment="1">
      <alignment horizontal="center"/>
    </xf>
    <xf numFmtId="0" fontId="92" fillId="0" borderId="59" xfId="41" applyFont="1" applyFill="1" applyBorder="1" applyAlignment="1">
      <alignment horizontal="right"/>
    </xf>
    <xf numFmtId="0" fontId="92" fillId="0" borderId="41" xfId="41" applyFont="1" applyFill="1" applyBorder="1" applyAlignment="1">
      <alignment horizontal="right"/>
    </xf>
    <xf numFmtId="0" fontId="93" fillId="28" borderId="41" xfId="41" applyFont="1" applyFill="1" applyBorder="1" applyAlignment="1">
      <alignment horizontal="right"/>
    </xf>
    <xf numFmtId="0" fontId="93" fillId="0" borderId="38" xfId="41" applyFont="1" applyFill="1" applyBorder="1" applyAlignment="1">
      <alignment horizontal="right"/>
    </xf>
    <xf numFmtId="0" fontId="15" fillId="0" borderId="0" xfId="41" applyFill="1" applyBorder="1" applyAlignment="1">
      <alignment horizontal="center"/>
    </xf>
    <xf numFmtId="0" fontId="94" fillId="0" borderId="80" xfId="41" applyFont="1" applyFill="1" applyBorder="1" applyAlignment="1">
      <alignment horizontal="right"/>
    </xf>
    <xf numFmtId="0" fontId="95" fillId="0" borderId="60" xfId="41" applyFont="1" applyFill="1" applyBorder="1" applyAlignment="1">
      <alignment horizontal="right"/>
    </xf>
    <xf numFmtId="0" fontId="95" fillId="0" borderId="23" xfId="41" applyFont="1" applyFill="1" applyBorder="1" applyAlignment="1">
      <alignment horizontal="right"/>
    </xf>
    <xf numFmtId="0" fontId="95" fillId="0" borderId="26" xfId="41" applyFont="1" applyFill="1" applyBorder="1" applyAlignment="1">
      <alignment horizontal="right"/>
    </xf>
    <xf numFmtId="0" fontId="15" fillId="0" borderId="0" xfId="41" applyBorder="1" applyAlignment="1">
      <alignment horizontal="center"/>
    </xf>
    <xf numFmtId="0" fontId="94" fillId="0" borderId="84" xfId="41" applyFont="1" applyFill="1" applyBorder="1" applyAlignment="1">
      <alignment horizontal="right"/>
    </xf>
    <xf numFmtId="169" fontId="94" fillId="0" borderId="77" xfId="41" applyNumberFormat="1" applyFont="1" applyFill="1" applyBorder="1" applyAlignment="1">
      <alignment horizontal="right"/>
    </xf>
    <xf numFmtId="169" fontId="94" fillId="0" borderId="34" xfId="41" applyNumberFormat="1" applyFont="1" applyFill="1" applyBorder="1" applyAlignment="1">
      <alignment horizontal="right"/>
    </xf>
    <xf numFmtId="0" fontId="94" fillId="0" borderId="34" xfId="41" applyFont="1" applyBorder="1" applyAlignment="1">
      <alignment horizontal="right"/>
    </xf>
    <xf numFmtId="0" fontId="94" fillId="0" borderId="34" xfId="41" applyFont="1" applyFill="1" applyBorder="1" applyAlignment="1">
      <alignment horizontal="right"/>
    </xf>
    <xf numFmtId="1" fontId="15" fillId="0" borderId="0" xfId="41" applyNumberFormat="1" applyAlignment="1">
      <alignment horizontal="right"/>
    </xf>
    <xf numFmtId="0" fontId="91" fillId="0" borderId="22" xfId="41" applyFont="1" applyFill="1" applyBorder="1" applyAlignment="1">
      <alignment horizontal="right"/>
    </xf>
    <xf numFmtId="0" fontId="15" fillId="0" borderId="82" xfId="41" applyFill="1" applyBorder="1" applyAlignment="1">
      <alignment horizontal="right"/>
    </xf>
    <xf numFmtId="0" fontId="15" fillId="0" borderId="0" xfId="41" applyFill="1" applyBorder="1"/>
    <xf numFmtId="169" fontId="15" fillId="0" borderId="0" xfId="41" applyNumberFormat="1" applyFill="1" applyAlignment="1">
      <alignment horizontal="right"/>
    </xf>
    <xf numFmtId="169" fontId="15" fillId="0" borderId="0" xfId="41" applyNumberFormat="1" applyAlignment="1">
      <alignment horizontal="right"/>
    </xf>
    <xf numFmtId="0" fontId="96" fillId="0" borderId="82" xfId="54" applyFont="1" applyFill="1" applyBorder="1"/>
    <xf numFmtId="0" fontId="96" fillId="0" borderId="82" xfId="54" applyNumberFormat="1" applyFont="1" applyFill="1" applyBorder="1"/>
    <xf numFmtId="1" fontId="91" fillId="0" borderId="82" xfId="0" applyNumberFormat="1" applyFont="1" applyFill="1" applyBorder="1" applyAlignment="1">
      <alignment horizontal="center"/>
    </xf>
    <xf numFmtId="0" fontId="29" fillId="0" borderId="0" xfId="0" applyFont="1" applyAlignment="1"/>
    <xf numFmtId="0" fontId="97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165" fontId="55" fillId="0" borderId="18" xfId="54" applyNumberFormat="1" applyFont="1" applyFill="1" applyBorder="1" applyAlignment="1">
      <alignment horizontal="center" vertical="center"/>
    </xf>
    <xf numFmtId="0" fontId="55" fillId="0" borderId="18" xfId="54" applyFont="1" applyFill="1" applyBorder="1" applyAlignment="1">
      <alignment horizontal="left" vertical="center" wrapText="1"/>
    </xf>
    <xf numFmtId="167" fontId="24" fillId="0" borderId="18" xfId="0" applyNumberFormat="1" applyFont="1" applyFill="1" applyBorder="1" applyAlignment="1">
      <alignment horizontal="center" vertical="center"/>
    </xf>
    <xf numFmtId="169" fontId="24" fillId="0" borderId="18" xfId="57" applyNumberFormat="1" applyFont="1" applyFill="1" applyBorder="1" applyAlignment="1">
      <alignment horizontal="center" vertical="center"/>
    </xf>
    <xf numFmtId="167" fontId="24" fillId="0" borderId="18" xfId="0" applyNumberFormat="1" applyFont="1" applyBorder="1" applyAlignment="1">
      <alignment horizontal="center" vertical="center"/>
    </xf>
  </cellXfs>
  <cellStyles count="5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Денежный 2" xfId="2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Обычный 2" xfId="37"/>
    <cellStyle name="Обычный 3" xfId="38"/>
    <cellStyle name="Обычный 3 2" xfId="39"/>
    <cellStyle name="Обычный 3 2 3" xfId="40"/>
    <cellStyle name="Обычный 3 3" xfId="41"/>
    <cellStyle name="Обычный 3 4" xfId="55"/>
    <cellStyle name="Обычный 4" xfId="42"/>
    <cellStyle name="Обычный 5" xfId="43"/>
    <cellStyle name="Обычный 5 2" xfId="44"/>
    <cellStyle name="Обычный 5 2 2" xfId="45"/>
    <cellStyle name="Обычный 6" xfId="53"/>
    <cellStyle name="Обычный_Лист1" xfId="54"/>
    <cellStyle name="Обычный_ТЭП." xfId="52"/>
    <cellStyle name="Плохой" xfId="46" builtinId="27" customBuiltin="1"/>
    <cellStyle name="Пояснение" xfId="47" builtinId="53" customBuiltin="1"/>
    <cellStyle name="Примечание" xfId="48" builtinId="10" customBuiltin="1"/>
    <cellStyle name="Процентный" xfId="57" builtinId="5"/>
    <cellStyle name="Связанная ячейка" xfId="49" builtinId="24" customBuiltin="1"/>
    <cellStyle name="Текст предупреждения" xfId="50" builtinId="11" customBuiltin="1"/>
    <cellStyle name="Финансовый 2" xfId="56"/>
    <cellStyle name="Хороший" xfId="51" builtinId="26" customBuiltin="1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8;&#1040;&#1056;&#1048;&#1060;/&#1058;&#1072;&#1088;&#1080;&#1092;%20&#1085;&#1072;%202022&#1075;/&#1050;&#1086;&#1087;&#1080;&#1103;%20!!&#1057;&#1074;&#1086;&#1076;&#1085;&#1099;&#1081;%20&#1086;&#1090;&#1095;&#1077;&#1090;%20&#1074;%20&#1055;&#1069;&#1054;%20&#1080;%20&#1054;&#105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5;&#1058;&#1054;%20&#1041;&#1080;&#1092;&#1086;&#1074;&#1072;/&#1069;&#1051;&#1045;&#1050;&#1058;&#1056;&#1054;&#1069;&#1053;&#1045;&#1056;&#1043;&#1048;&#1071;/2020/&#1069;&#1083;&#1077;&#1082;&#1090;&#1088;&#1086;&#1101;&#1085;&#1077;&#1088;&#1075;&#1080;&#1103;%202020%20(&#1060;&#1072;&#1082;&#1090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юль 19"/>
      <sheetName val="август 19"/>
      <sheetName val="корр. июль-сент. РесурсЭн"/>
      <sheetName val="сент 19"/>
      <sheetName val="сент 19 (28.11.19)"/>
      <sheetName val="окт 19"/>
      <sheetName val="окт 19 (28.11.19)"/>
      <sheetName val="корр. сент.-окт. № 42"/>
      <sheetName val="нояб. 19"/>
      <sheetName val="корр. нояб. № 42"/>
      <sheetName val="корр. нояб. РЖД"/>
      <sheetName val="дек. 19"/>
      <sheetName val="корр. дек. РЖД"/>
      <sheetName val="янв. 20"/>
      <sheetName val="февр. 20"/>
      <sheetName val="март. 20"/>
      <sheetName val="апр.20"/>
      <sheetName val="май.20"/>
      <sheetName val="июнь.20"/>
      <sheetName val="июль.20"/>
      <sheetName val="авг.20"/>
      <sheetName val="сент.20"/>
      <sheetName val="окт.20"/>
      <sheetName val="корр. нояб19-апр.20 Купол"/>
      <sheetName val="корр. янв.-апр.20 РЖД"/>
      <sheetName val="нояб.20"/>
      <sheetName val="корр. март,май 20 РЖД"/>
      <sheetName val="дек.20"/>
      <sheetName val="2020 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05">
          <cell r="D105">
            <v>239110.37700000001</v>
          </cell>
          <cell r="E105">
            <v>238464.663</v>
          </cell>
          <cell r="F105">
            <v>13574.081506126828</v>
          </cell>
        </row>
        <row r="107">
          <cell r="D107">
            <v>388887.266</v>
          </cell>
          <cell r="E107">
            <v>382246.81900000002</v>
          </cell>
          <cell r="F107">
            <v>16473.927376272353</v>
          </cell>
        </row>
      </sheetData>
      <sheetData sheetId="14">
        <row r="108">
          <cell r="D108">
            <v>229910.37400000004</v>
          </cell>
          <cell r="E108">
            <v>229359.58700000003</v>
          </cell>
          <cell r="F108">
            <v>12898.195064741754</v>
          </cell>
        </row>
        <row r="110">
          <cell r="D110">
            <v>367923.55699999997</v>
          </cell>
          <cell r="E110">
            <v>361189.08199999999</v>
          </cell>
          <cell r="F110">
            <v>16329.878868125752</v>
          </cell>
        </row>
      </sheetData>
      <sheetData sheetId="15">
        <row r="108">
          <cell r="D108">
            <v>199934.82700000002</v>
          </cell>
          <cell r="E108">
            <v>199116.06200000001</v>
          </cell>
          <cell r="F108">
            <v>12470.530690298969</v>
          </cell>
        </row>
        <row r="110">
          <cell r="D110">
            <v>441938.54599999997</v>
          </cell>
          <cell r="E110">
            <v>435407.16</v>
          </cell>
          <cell r="F110">
            <v>16822.86776031963</v>
          </cell>
        </row>
      </sheetData>
      <sheetData sheetId="16">
        <row r="103">
          <cell r="D103">
            <v>171682.62299999996</v>
          </cell>
          <cell r="E103">
            <v>170845.27999999997</v>
          </cell>
          <cell r="F103">
            <v>11551.370168922342</v>
          </cell>
        </row>
        <row r="105">
          <cell r="D105">
            <v>367891.60099999997</v>
          </cell>
          <cell r="E105">
            <v>360967.58499999996</v>
          </cell>
          <cell r="F105">
            <v>16419.788</v>
          </cell>
        </row>
      </sheetData>
      <sheetData sheetId="17">
        <row r="103">
          <cell r="D103">
            <v>63042.192999999992</v>
          </cell>
          <cell r="E103">
            <v>62698.6</v>
          </cell>
          <cell r="F103">
            <v>10904.72844493093</v>
          </cell>
        </row>
        <row r="105">
          <cell r="D105">
            <v>361344.70500000002</v>
          </cell>
          <cell r="E105">
            <v>353605.36300000001</v>
          </cell>
          <cell r="F105">
            <v>15998.192000000001</v>
          </cell>
        </row>
      </sheetData>
      <sheetData sheetId="18">
        <row r="103">
          <cell r="D103">
            <v>31945.362000000001</v>
          </cell>
          <cell r="E103">
            <v>31607.496999999999</v>
          </cell>
          <cell r="F103">
            <v>9818.9416262897503</v>
          </cell>
        </row>
        <row r="105">
          <cell r="D105">
            <v>312400.08799999999</v>
          </cell>
          <cell r="E105">
            <v>307041.52</v>
          </cell>
          <cell r="F105">
            <v>14507.383</v>
          </cell>
        </row>
      </sheetData>
      <sheetData sheetId="19">
        <row r="103">
          <cell r="D103">
            <v>30486.195000000003</v>
          </cell>
          <cell r="E103">
            <v>30093.549000000003</v>
          </cell>
          <cell r="F103">
            <v>9584.9101510747678</v>
          </cell>
        </row>
        <row r="105">
          <cell r="D105">
            <v>288664.27100000001</v>
          </cell>
          <cell r="E105">
            <v>280777.67099999997</v>
          </cell>
          <cell r="F105">
            <v>15093.957999999999</v>
          </cell>
        </row>
      </sheetData>
      <sheetData sheetId="20">
        <row r="103">
          <cell r="D103">
            <v>29368.845000000001</v>
          </cell>
          <cell r="E103">
            <v>28990.35</v>
          </cell>
          <cell r="F103">
            <v>9641.3974989392009</v>
          </cell>
        </row>
        <row r="105">
          <cell r="D105">
            <v>296043.85000000003</v>
          </cell>
          <cell r="E105">
            <v>288501.56</v>
          </cell>
          <cell r="F105">
            <v>15335.486999999997</v>
          </cell>
        </row>
      </sheetData>
      <sheetData sheetId="21">
        <row r="103">
          <cell r="D103">
            <v>63141.821000000004</v>
          </cell>
          <cell r="E103">
            <v>63050.12</v>
          </cell>
          <cell r="F103">
            <v>9809.6987257291439</v>
          </cell>
        </row>
        <row r="105">
          <cell r="D105">
            <v>320183.63899999997</v>
          </cell>
          <cell r="E105">
            <v>312514.36</v>
          </cell>
          <cell r="F105">
            <v>16525.638999999999</v>
          </cell>
        </row>
      </sheetData>
      <sheetData sheetId="22">
        <row r="104">
          <cell r="D104">
            <v>155290.86799999999</v>
          </cell>
          <cell r="E104">
            <v>154955.04500000001</v>
          </cell>
          <cell r="F104">
            <v>10935.91679121957</v>
          </cell>
        </row>
        <row r="106">
          <cell r="D106">
            <v>341497.304</v>
          </cell>
          <cell r="E106">
            <v>333878.38799999998</v>
          </cell>
          <cell r="F106">
            <v>19630.683892250079</v>
          </cell>
        </row>
      </sheetData>
      <sheetData sheetId="23">
        <row r="104">
          <cell r="D104">
            <v>-51.83</v>
          </cell>
          <cell r="E104">
            <v>-38.227000000000004</v>
          </cell>
          <cell r="F104">
            <v>-38.227000000000004</v>
          </cell>
        </row>
        <row r="106">
          <cell r="D106">
            <v>-55.094000000000001</v>
          </cell>
          <cell r="E106">
            <v>-46.688000000000002</v>
          </cell>
          <cell r="F106">
            <v>-46.688000000000002</v>
          </cell>
        </row>
      </sheetData>
      <sheetData sheetId="24">
        <row r="117">
          <cell r="D117">
            <v>-438.55199999999996</v>
          </cell>
          <cell r="E117">
            <v>-438.55199999999996</v>
          </cell>
          <cell r="F117">
            <v>-15.734999999999999</v>
          </cell>
        </row>
        <row r="119">
          <cell r="D119">
            <v>-2.3340000000000001</v>
          </cell>
          <cell r="E119">
            <v>-2.3340000000000001</v>
          </cell>
          <cell r="F119">
            <v>-2.3340000000000001</v>
          </cell>
        </row>
      </sheetData>
      <sheetData sheetId="25">
        <row r="103">
          <cell r="D103">
            <v>204416.478</v>
          </cell>
          <cell r="E103">
            <v>203409.78400000001</v>
          </cell>
          <cell r="F103">
            <v>12094.069596741079</v>
          </cell>
        </row>
        <row r="105">
          <cell r="D105">
            <v>315746.31600000005</v>
          </cell>
          <cell r="E105">
            <v>309058.35200000007</v>
          </cell>
          <cell r="F105">
            <v>16902.358428919306</v>
          </cell>
        </row>
      </sheetData>
      <sheetData sheetId="26">
        <row r="117">
          <cell r="D117">
            <v>-1.881</v>
          </cell>
          <cell r="E117">
            <v>-1.881</v>
          </cell>
          <cell r="F117">
            <v>-0.65600000000000003</v>
          </cell>
        </row>
        <row r="119">
          <cell r="D119">
            <v>235.61199999999999</v>
          </cell>
          <cell r="E119">
            <v>235.61199999999999</v>
          </cell>
          <cell r="F119">
            <v>-0.95100000000000007</v>
          </cell>
        </row>
      </sheetData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щ"/>
      <sheetName val="Цена"/>
      <sheetName val="Поставщики"/>
      <sheetName val="Субаб"/>
      <sheetName val="Кот"/>
      <sheetName val="ЦТП"/>
      <sheetName val="АБЗ"/>
      <sheetName val="Кот. итог"/>
      <sheetName val="Отч1"/>
      <sheetName val="Отч2"/>
      <sheetName val="Отч 3 -детал"/>
      <sheetName val="Отч 3- дек"/>
      <sheetName val="дет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>
        <row r="11">
          <cell r="D11">
            <v>4965</v>
          </cell>
        </row>
        <row r="36">
          <cell r="D36">
            <v>4677</v>
          </cell>
        </row>
        <row r="62">
          <cell r="D62">
            <v>271</v>
          </cell>
        </row>
        <row r="114">
          <cell r="D114">
            <v>41</v>
          </cell>
        </row>
        <row r="140">
          <cell r="D140">
            <v>54</v>
          </cell>
        </row>
        <row r="166">
          <cell r="D166">
            <v>83</v>
          </cell>
        </row>
        <row r="193">
          <cell r="D193">
            <v>41</v>
          </cell>
        </row>
        <row r="218">
          <cell r="D218">
            <v>40</v>
          </cell>
        </row>
        <row r="243">
          <cell r="D243">
            <v>41</v>
          </cell>
        </row>
        <row r="269">
          <cell r="D269">
            <v>2356</v>
          </cell>
        </row>
        <row r="294">
          <cell r="D294">
            <v>4993</v>
          </cell>
        </row>
      </sheetData>
      <sheetData sheetId="10" refreshError="1"/>
      <sheetData sheetId="11" refreshError="1"/>
      <sheetData sheetId="12">
        <row r="5">
          <cell r="G5">
            <v>15262</v>
          </cell>
        </row>
        <row r="6">
          <cell r="G6">
            <v>39</v>
          </cell>
        </row>
        <row r="7">
          <cell r="G7">
            <v>4060</v>
          </cell>
        </row>
        <row r="8">
          <cell r="G8">
            <v>37</v>
          </cell>
        </row>
        <row r="9">
          <cell r="G9">
            <v>0</v>
          </cell>
        </row>
        <row r="10">
          <cell r="G10">
            <v>13</v>
          </cell>
        </row>
        <row r="11">
          <cell r="G11">
            <v>33</v>
          </cell>
        </row>
        <row r="12">
          <cell r="G12">
            <v>11</v>
          </cell>
        </row>
        <row r="13">
          <cell r="G13">
            <v>29</v>
          </cell>
        </row>
        <row r="14">
          <cell r="G14">
            <v>652</v>
          </cell>
        </row>
        <row r="15">
          <cell r="G15">
            <v>46</v>
          </cell>
        </row>
        <row r="16">
          <cell r="G16">
            <v>2</v>
          </cell>
        </row>
        <row r="17">
          <cell r="G17">
            <v>27</v>
          </cell>
        </row>
        <row r="18">
          <cell r="G18">
            <v>17491</v>
          </cell>
        </row>
        <row r="19">
          <cell r="G19">
            <v>2078</v>
          </cell>
        </row>
        <row r="20">
          <cell r="G20">
            <v>27</v>
          </cell>
        </row>
        <row r="21">
          <cell r="G21">
            <v>2</v>
          </cell>
        </row>
        <row r="22">
          <cell r="G22">
            <v>2</v>
          </cell>
        </row>
        <row r="23">
          <cell r="G23">
            <v>2263</v>
          </cell>
        </row>
        <row r="24">
          <cell r="G24">
            <v>1168</v>
          </cell>
        </row>
        <row r="25">
          <cell r="G25">
            <v>1332</v>
          </cell>
          <cell r="H25">
            <v>1</v>
          </cell>
        </row>
        <row r="26">
          <cell r="G26">
            <v>2520</v>
          </cell>
        </row>
        <row r="27">
          <cell r="G27">
            <v>4450</v>
          </cell>
        </row>
        <row r="28">
          <cell r="G28">
            <v>70</v>
          </cell>
        </row>
        <row r="29">
          <cell r="G29">
            <v>1123</v>
          </cell>
        </row>
        <row r="30">
          <cell r="G30">
            <v>1589</v>
          </cell>
          <cell r="H30">
            <v>1</v>
          </cell>
        </row>
        <row r="31">
          <cell r="G31">
            <v>1308</v>
          </cell>
        </row>
        <row r="32">
          <cell r="G32">
            <v>4681</v>
          </cell>
        </row>
        <row r="33">
          <cell r="G33">
            <v>1255</v>
          </cell>
        </row>
        <row r="34">
          <cell r="G34">
            <v>40</v>
          </cell>
        </row>
        <row r="35">
          <cell r="G35">
            <v>1533</v>
          </cell>
          <cell r="H35">
            <v>1</v>
          </cell>
        </row>
        <row r="36">
          <cell r="G36">
            <v>778</v>
          </cell>
        </row>
        <row r="37">
          <cell r="G37">
            <v>3173</v>
          </cell>
        </row>
        <row r="38">
          <cell r="G38">
            <v>27</v>
          </cell>
        </row>
        <row r="39">
          <cell r="G39">
            <v>35</v>
          </cell>
        </row>
        <row r="40">
          <cell r="G40">
            <v>1351</v>
          </cell>
        </row>
        <row r="41">
          <cell r="G41">
            <v>33</v>
          </cell>
        </row>
        <row r="42">
          <cell r="G42">
            <v>1639</v>
          </cell>
        </row>
        <row r="43">
          <cell r="G43">
            <v>28</v>
          </cell>
        </row>
        <row r="44">
          <cell r="G44">
            <v>1473</v>
          </cell>
        </row>
        <row r="45">
          <cell r="G45">
            <v>1186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4</v>
          </cell>
        </row>
        <row r="49">
          <cell r="G49">
            <v>0</v>
          </cell>
        </row>
        <row r="50">
          <cell r="G50">
            <v>1250</v>
          </cell>
        </row>
        <row r="51">
          <cell r="G51">
            <v>2</v>
          </cell>
        </row>
        <row r="52">
          <cell r="G52">
            <v>1533</v>
          </cell>
        </row>
        <row r="53">
          <cell r="G53">
            <v>3273</v>
          </cell>
        </row>
        <row r="54">
          <cell r="G54">
            <v>10385</v>
          </cell>
        </row>
        <row r="55">
          <cell r="G55">
            <v>3891</v>
          </cell>
        </row>
        <row r="56">
          <cell r="G56">
            <v>1740</v>
          </cell>
        </row>
        <row r="57">
          <cell r="G57">
            <v>628</v>
          </cell>
        </row>
        <row r="58">
          <cell r="G58">
            <v>37</v>
          </cell>
        </row>
        <row r="59">
          <cell r="G59">
            <v>0</v>
          </cell>
        </row>
        <row r="60">
          <cell r="G60">
            <v>3033</v>
          </cell>
        </row>
        <row r="61">
          <cell r="G61">
            <v>25</v>
          </cell>
        </row>
        <row r="62">
          <cell r="G62">
            <v>1534</v>
          </cell>
        </row>
        <row r="63">
          <cell r="G63">
            <v>286</v>
          </cell>
        </row>
        <row r="64">
          <cell r="G64">
            <v>3106</v>
          </cell>
        </row>
        <row r="65">
          <cell r="G65">
            <v>1275</v>
          </cell>
          <cell r="H65">
            <v>5</v>
          </cell>
        </row>
        <row r="66">
          <cell r="G66">
            <v>470</v>
          </cell>
        </row>
        <row r="67">
          <cell r="G67">
            <v>7190</v>
          </cell>
        </row>
        <row r="68">
          <cell r="G68">
            <v>1558</v>
          </cell>
          <cell r="H68">
            <v>2</v>
          </cell>
        </row>
        <row r="69">
          <cell r="G69">
            <v>2763</v>
          </cell>
        </row>
        <row r="70">
          <cell r="G70">
            <v>4140</v>
          </cell>
        </row>
        <row r="71">
          <cell r="G71">
            <v>4562</v>
          </cell>
        </row>
        <row r="72">
          <cell r="G72">
            <v>12308</v>
          </cell>
        </row>
        <row r="103">
          <cell r="G103">
            <v>14273</v>
          </cell>
        </row>
        <row r="104">
          <cell r="G104">
            <v>37</v>
          </cell>
        </row>
        <row r="105">
          <cell r="G105">
            <v>3806</v>
          </cell>
        </row>
        <row r="106">
          <cell r="G106">
            <v>35</v>
          </cell>
        </row>
        <row r="107">
          <cell r="G107">
            <v>0</v>
          </cell>
        </row>
        <row r="108">
          <cell r="G108">
            <v>9</v>
          </cell>
        </row>
        <row r="109">
          <cell r="G109">
            <v>27</v>
          </cell>
        </row>
        <row r="110">
          <cell r="G110">
            <v>22</v>
          </cell>
        </row>
        <row r="111">
          <cell r="G111">
            <v>26</v>
          </cell>
        </row>
        <row r="112">
          <cell r="G112">
            <v>662</v>
          </cell>
        </row>
        <row r="113">
          <cell r="G113">
            <v>43</v>
          </cell>
        </row>
        <row r="114">
          <cell r="G114">
            <v>0</v>
          </cell>
        </row>
        <row r="115">
          <cell r="G115">
            <v>24</v>
          </cell>
        </row>
        <row r="116">
          <cell r="G116">
            <v>16403</v>
          </cell>
        </row>
        <row r="117">
          <cell r="G117">
            <v>1931</v>
          </cell>
        </row>
        <row r="118">
          <cell r="G118">
            <v>24</v>
          </cell>
        </row>
        <row r="119">
          <cell r="G119">
            <v>2</v>
          </cell>
        </row>
        <row r="120">
          <cell r="G120">
            <v>2</v>
          </cell>
        </row>
        <row r="121">
          <cell r="G121">
            <v>2122</v>
          </cell>
        </row>
        <row r="122">
          <cell r="G122">
            <v>1098</v>
          </cell>
        </row>
        <row r="123">
          <cell r="G123">
            <v>1228</v>
          </cell>
          <cell r="H123">
            <v>1</v>
          </cell>
        </row>
        <row r="124">
          <cell r="G124">
            <v>2359</v>
          </cell>
        </row>
        <row r="125">
          <cell r="G125">
            <v>4235</v>
          </cell>
        </row>
        <row r="126">
          <cell r="G126">
            <v>65</v>
          </cell>
        </row>
        <row r="127">
          <cell r="G127">
            <v>770</v>
          </cell>
        </row>
        <row r="128">
          <cell r="G128">
            <v>1508</v>
          </cell>
          <cell r="H128">
            <v>1</v>
          </cell>
        </row>
        <row r="129">
          <cell r="G129">
            <v>1214</v>
          </cell>
        </row>
        <row r="130">
          <cell r="G130">
            <v>4308</v>
          </cell>
        </row>
        <row r="131">
          <cell r="G131">
            <v>1148</v>
          </cell>
        </row>
        <row r="132">
          <cell r="G132">
            <v>38</v>
          </cell>
        </row>
        <row r="133">
          <cell r="G133">
            <v>1431</v>
          </cell>
        </row>
        <row r="134">
          <cell r="G134">
            <v>733</v>
          </cell>
        </row>
        <row r="135">
          <cell r="G135">
            <v>2769</v>
          </cell>
        </row>
        <row r="136">
          <cell r="G136">
            <v>37</v>
          </cell>
        </row>
        <row r="137">
          <cell r="G137">
            <v>33</v>
          </cell>
        </row>
        <row r="138">
          <cell r="G138">
            <v>1266</v>
          </cell>
        </row>
        <row r="139">
          <cell r="G139">
            <v>30</v>
          </cell>
        </row>
        <row r="140">
          <cell r="G140">
            <v>1553</v>
          </cell>
        </row>
        <row r="141">
          <cell r="G141">
            <v>25</v>
          </cell>
        </row>
        <row r="142">
          <cell r="G142">
            <v>1289</v>
          </cell>
        </row>
        <row r="143">
          <cell r="G143">
            <v>1200</v>
          </cell>
        </row>
        <row r="144">
          <cell r="G144">
            <v>0</v>
          </cell>
        </row>
        <row r="145">
          <cell r="G145">
            <v>0</v>
          </cell>
        </row>
        <row r="146">
          <cell r="G146">
            <v>4</v>
          </cell>
        </row>
        <row r="147">
          <cell r="G147">
            <v>0</v>
          </cell>
        </row>
        <row r="148">
          <cell r="G148">
            <v>1169</v>
          </cell>
        </row>
        <row r="149">
          <cell r="G149">
            <v>1</v>
          </cell>
        </row>
        <row r="150">
          <cell r="G150">
            <v>1457</v>
          </cell>
        </row>
        <row r="151">
          <cell r="G151">
            <v>3065</v>
          </cell>
        </row>
        <row r="152">
          <cell r="G152">
            <v>9897</v>
          </cell>
        </row>
        <row r="153">
          <cell r="G153">
            <v>3572</v>
          </cell>
        </row>
        <row r="154">
          <cell r="G154">
            <v>1527</v>
          </cell>
        </row>
        <row r="155">
          <cell r="G155">
            <v>589</v>
          </cell>
        </row>
        <row r="156">
          <cell r="G156">
            <v>35</v>
          </cell>
        </row>
        <row r="157">
          <cell r="G157">
            <v>0</v>
          </cell>
        </row>
        <row r="158">
          <cell r="G158">
            <v>2845</v>
          </cell>
        </row>
        <row r="159">
          <cell r="G159">
            <v>22</v>
          </cell>
        </row>
        <row r="160">
          <cell r="G160">
            <v>1432</v>
          </cell>
        </row>
        <row r="161">
          <cell r="G161">
            <v>266</v>
          </cell>
        </row>
        <row r="162">
          <cell r="G162">
            <v>2908</v>
          </cell>
        </row>
        <row r="163">
          <cell r="G163">
            <v>1215</v>
          </cell>
          <cell r="H163">
            <v>5</v>
          </cell>
        </row>
        <row r="164">
          <cell r="G164">
            <v>453</v>
          </cell>
        </row>
        <row r="165">
          <cell r="G165">
            <v>7348</v>
          </cell>
        </row>
        <row r="166">
          <cell r="G166">
            <v>1349</v>
          </cell>
          <cell r="H166">
            <v>1</v>
          </cell>
        </row>
        <row r="167">
          <cell r="G167">
            <v>2465</v>
          </cell>
        </row>
        <row r="168">
          <cell r="G168">
            <v>3755</v>
          </cell>
        </row>
        <row r="169">
          <cell r="G169">
            <v>4226</v>
          </cell>
        </row>
        <row r="170">
          <cell r="G170">
            <v>11546</v>
          </cell>
        </row>
        <row r="201">
          <cell r="G201">
            <v>8491</v>
          </cell>
        </row>
        <row r="202">
          <cell r="G202">
            <v>38</v>
          </cell>
        </row>
        <row r="203">
          <cell r="G203">
            <v>386</v>
          </cell>
        </row>
        <row r="204">
          <cell r="G204">
            <v>38</v>
          </cell>
        </row>
        <row r="205">
          <cell r="G205">
            <v>0</v>
          </cell>
        </row>
        <row r="206">
          <cell r="G206">
            <v>7</v>
          </cell>
        </row>
        <row r="207">
          <cell r="G207">
            <v>22</v>
          </cell>
        </row>
        <row r="208">
          <cell r="G208">
            <v>9</v>
          </cell>
        </row>
        <row r="209">
          <cell r="G209">
            <v>28</v>
          </cell>
        </row>
        <row r="210">
          <cell r="G210">
            <v>69</v>
          </cell>
        </row>
        <row r="211">
          <cell r="G211">
            <v>46</v>
          </cell>
        </row>
        <row r="212">
          <cell r="G212">
            <v>1</v>
          </cell>
        </row>
        <row r="213">
          <cell r="G213">
            <v>26</v>
          </cell>
        </row>
        <row r="214">
          <cell r="G214">
            <v>9223</v>
          </cell>
        </row>
        <row r="215">
          <cell r="G215">
            <v>275</v>
          </cell>
        </row>
        <row r="216">
          <cell r="G216">
            <v>24</v>
          </cell>
        </row>
        <row r="217">
          <cell r="G217">
            <v>2</v>
          </cell>
        </row>
        <row r="218">
          <cell r="G218">
            <v>1</v>
          </cell>
        </row>
        <row r="219">
          <cell r="G219">
            <v>226</v>
          </cell>
        </row>
        <row r="220">
          <cell r="G220">
            <v>158</v>
          </cell>
        </row>
        <row r="221">
          <cell r="G221">
            <v>138</v>
          </cell>
        </row>
        <row r="222">
          <cell r="G222">
            <v>312</v>
          </cell>
        </row>
        <row r="223">
          <cell r="G223">
            <v>469</v>
          </cell>
        </row>
        <row r="224">
          <cell r="G224">
            <v>70</v>
          </cell>
        </row>
        <row r="225">
          <cell r="G225">
            <v>44</v>
          </cell>
        </row>
        <row r="226">
          <cell r="G226">
            <v>248</v>
          </cell>
        </row>
        <row r="227">
          <cell r="G227">
            <v>151</v>
          </cell>
        </row>
        <row r="228">
          <cell r="G228">
            <v>385</v>
          </cell>
        </row>
        <row r="229">
          <cell r="G229">
            <v>266</v>
          </cell>
        </row>
        <row r="230">
          <cell r="G230">
            <v>40</v>
          </cell>
        </row>
        <row r="231">
          <cell r="G231">
            <v>173</v>
          </cell>
        </row>
        <row r="232">
          <cell r="G232">
            <v>80</v>
          </cell>
        </row>
        <row r="233">
          <cell r="G233">
            <v>367</v>
          </cell>
        </row>
        <row r="234">
          <cell r="G234">
            <v>34</v>
          </cell>
        </row>
        <row r="235">
          <cell r="G235">
            <v>35</v>
          </cell>
        </row>
        <row r="236">
          <cell r="G236">
            <v>149</v>
          </cell>
        </row>
        <row r="237">
          <cell r="G237">
            <v>33</v>
          </cell>
        </row>
        <row r="238">
          <cell r="G238">
            <v>155</v>
          </cell>
        </row>
        <row r="239">
          <cell r="G239">
            <v>26</v>
          </cell>
        </row>
        <row r="240">
          <cell r="G240">
            <v>195</v>
          </cell>
        </row>
        <row r="241">
          <cell r="G241">
            <v>184</v>
          </cell>
        </row>
        <row r="242">
          <cell r="G242">
            <v>0</v>
          </cell>
        </row>
        <row r="243">
          <cell r="G243">
            <v>0</v>
          </cell>
        </row>
        <row r="244">
          <cell r="G244">
            <v>3</v>
          </cell>
        </row>
        <row r="245">
          <cell r="G245">
            <v>0</v>
          </cell>
        </row>
        <row r="246">
          <cell r="G246">
            <v>167</v>
          </cell>
        </row>
        <row r="247">
          <cell r="G247">
            <v>2</v>
          </cell>
        </row>
        <row r="248">
          <cell r="G248">
            <v>110</v>
          </cell>
        </row>
        <row r="249">
          <cell r="G249">
            <v>167</v>
          </cell>
        </row>
        <row r="250">
          <cell r="G250">
            <v>10060</v>
          </cell>
        </row>
        <row r="251">
          <cell r="G251">
            <v>329</v>
          </cell>
        </row>
        <row r="252">
          <cell r="G252">
            <v>234</v>
          </cell>
        </row>
        <row r="253">
          <cell r="G253">
            <v>67</v>
          </cell>
        </row>
        <row r="254">
          <cell r="G254">
            <v>34</v>
          </cell>
        </row>
        <row r="255">
          <cell r="G255">
            <v>0</v>
          </cell>
        </row>
        <row r="256">
          <cell r="G256">
            <v>185</v>
          </cell>
        </row>
        <row r="257">
          <cell r="G257">
            <v>25</v>
          </cell>
        </row>
        <row r="258">
          <cell r="G258">
            <v>208</v>
          </cell>
        </row>
        <row r="259">
          <cell r="G259">
            <v>292</v>
          </cell>
        </row>
        <row r="260">
          <cell r="G260">
            <v>259</v>
          </cell>
        </row>
        <row r="261">
          <cell r="G261">
            <v>747</v>
          </cell>
          <cell r="H261">
            <v>2</v>
          </cell>
        </row>
        <row r="262">
          <cell r="G262">
            <v>483</v>
          </cell>
        </row>
        <row r="263">
          <cell r="G263">
            <v>6696</v>
          </cell>
        </row>
        <row r="264">
          <cell r="G264">
            <v>1283</v>
          </cell>
          <cell r="H264">
            <v>1</v>
          </cell>
        </row>
        <row r="265">
          <cell r="G265">
            <v>2633</v>
          </cell>
        </row>
        <row r="266">
          <cell r="G266">
            <v>6224</v>
          </cell>
        </row>
        <row r="267">
          <cell r="G267">
            <v>4483</v>
          </cell>
        </row>
        <row r="268">
          <cell r="G268">
            <v>12277</v>
          </cell>
        </row>
        <row r="397">
          <cell r="G397">
            <v>5577</v>
          </cell>
        </row>
        <row r="398">
          <cell r="G398">
            <v>41</v>
          </cell>
        </row>
        <row r="399">
          <cell r="G399">
            <v>85</v>
          </cell>
        </row>
        <row r="400">
          <cell r="G400">
            <v>429</v>
          </cell>
        </row>
        <row r="401">
          <cell r="G401">
            <v>0</v>
          </cell>
        </row>
        <row r="402">
          <cell r="G402">
            <v>11</v>
          </cell>
        </row>
        <row r="403">
          <cell r="G403">
            <v>32</v>
          </cell>
        </row>
        <row r="404">
          <cell r="G404">
            <v>7990</v>
          </cell>
          <cell r="H404">
            <v>12</v>
          </cell>
        </row>
        <row r="405">
          <cell r="G405">
            <v>28</v>
          </cell>
        </row>
        <row r="406">
          <cell r="G406">
            <v>25</v>
          </cell>
        </row>
        <row r="407">
          <cell r="G407">
            <v>45</v>
          </cell>
        </row>
        <row r="408">
          <cell r="G408">
            <v>0</v>
          </cell>
        </row>
        <row r="409">
          <cell r="G409">
            <v>0</v>
          </cell>
        </row>
        <row r="410">
          <cell r="G410">
            <v>1548</v>
          </cell>
        </row>
        <row r="411">
          <cell r="G411">
            <v>41</v>
          </cell>
        </row>
        <row r="412">
          <cell r="G412">
            <v>19</v>
          </cell>
        </row>
        <row r="413">
          <cell r="G413">
            <v>3</v>
          </cell>
        </row>
        <row r="414">
          <cell r="G414">
            <v>1</v>
          </cell>
        </row>
        <row r="415">
          <cell r="G415">
            <v>55</v>
          </cell>
        </row>
        <row r="416">
          <cell r="G416">
            <v>28</v>
          </cell>
        </row>
        <row r="417">
          <cell r="G417">
            <v>35</v>
          </cell>
        </row>
        <row r="418">
          <cell r="G418">
            <v>37</v>
          </cell>
        </row>
        <row r="419">
          <cell r="G419">
            <v>92</v>
          </cell>
        </row>
        <row r="420">
          <cell r="G420">
            <v>585</v>
          </cell>
        </row>
        <row r="421">
          <cell r="G421">
            <v>44</v>
          </cell>
        </row>
        <row r="422">
          <cell r="G422">
            <v>122</v>
          </cell>
        </row>
        <row r="423">
          <cell r="G423">
            <v>47</v>
          </cell>
        </row>
        <row r="424">
          <cell r="G424">
            <v>30</v>
          </cell>
        </row>
        <row r="425">
          <cell r="G425">
            <v>85</v>
          </cell>
        </row>
        <row r="426">
          <cell r="G426">
            <v>41</v>
          </cell>
        </row>
        <row r="427">
          <cell r="G427">
            <v>43</v>
          </cell>
        </row>
        <row r="428">
          <cell r="G428">
            <v>43</v>
          </cell>
        </row>
        <row r="429">
          <cell r="G429">
            <v>1</v>
          </cell>
        </row>
        <row r="430">
          <cell r="G430">
            <v>34</v>
          </cell>
        </row>
        <row r="431">
          <cell r="G431">
            <v>35</v>
          </cell>
        </row>
        <row r="432">
          <cell r="G432">
            <v>54</v>
          </cell>
        </row>
        <row r="433">
          <cell r="G433">
            <v>32</v>
          </cell>
        </row>
        <row r="434">
          <cell r="G434">
            <v>29</v>
          </cell>
        </row>
        <row r="435">
          <cell r="G435">
            <v>27</v>
          </cell>
        </row>
        <row r="436">
          <cell r="G436">
            <v>7</v>
          </cell>
        </row>
        <row r="437">
          <cell r="G437">
            <v>40</v>
          </cell>
        </row>
        <row r="438">
          <cell r="G438">
            <v>0</v>
          </cell>
        </row>
        <row r="439">
          <cell r="G439">
            <v>0</v>
          </cell>
        </row>
        <row r="440">
          <cell r="G440">
            <v>0</v>
          </cell>
        </row>
        <row r="441">
          <cell r="G441">
            <v>39</v>
          </cell>
        </row>
        <row r="442">
          <cell r="G442">
            <v>31</v>
          </cell>
        </row>
        <row r="443">
          <cell r="G443">
            <v>0</v>
          </cell>
        </row>
        <row r="444">
          <cell r="G444">
            <v>36</v>
          </cell>
        </row>
        <row r="445">
          <cell r="G445">
            <v>21</v>
          </cell>
        </row>
        <row r="446">
          <cell r="G446">
            <v>1667</v>
          </cell>
        </row>
        <row r="447">
          <cell r="G447">
            <v>29</v>
          </cell>
        </row>
        <row r="448">
          <cell r="G448">
            <v>11</v>
          </cell>
        </row>
        <row r="449">
          <cell r="G449">
            <v>37</v>
          </cell>
        </row>
        <row r="450">
          <cell r="G450">
            <v>37</v>
          </cell>
        </row>
        <row r="451">
          <cell r="G451">
            <v>0</v>
          </cell>
        </row>
        <row r="452">
          <cell r="G452">
            <v>30</v>
          </cell>
        </row>
        <row r="453">
          <cell r="G453">
            <v>565</v>
          </cell>
        </row>
        <row r="454">
          <cell r="G454">
            <v>31</v>
          </cell>
        </row>
        <row r="455">
          <cell r="G455">
            <v>77</v>
          </cell>
        </row>
        <row r="456">
          <cell r="G456">
            <v>21</v>
          </cell>
        </row>
        <row r="457">
          <cell r="G457">
            <v>147</v>
          </cell>
        </row>
        <row r="458">
          <cell r="G458">
            <v>119</v>
          </cell>
        </row>
        <row r="459">
          <cell r="G459">
            <v>1387</v>
          </cell>
        </row>
        <row r="460">
          <cell r="G460">
            <v>298</v>
          </cell>
        </row>
        <row r="461">
          <cell r="G461">
            <v>514</v>
          </cell>
        </row>
        <row r="462">
          <cell r="G462">
            <v>1858</v>
          </cell>
        </row>
        <row r="463">
          <cell r="G463">
            <v>4439</v>
          </cell>
        </row>
        <row r="464">
          <cell r="G464">
            <v>12167</v>
          </cell>
        </row>
        <row r="495">
          <cell r="G495">
            <v>4996</v>
          </cell>
        </row>
        <row r="496">
          <cell r="G496">
            <v>38</v>
          </cell>
        </row>
        <row r="497">
          <cell r="G497">
            <v>82</v>
          </cell>
        </row>
        <row r="498">
          <cell r="G498">
            <v>132</v>
          </cell>
        </row>
        <row r="499">
          <cell r="G499">
            <v>0</v>
          </cell>
        </row>
        <row r="500">
          <cell r="G500">
            <v>12</v>
          </cell>
        </row>
        <row r="501">
          <cell r="G501">
            <v>41</v>
          </cell>
        </row>
        <row r="502">
          <cell r="G502">
            <v>12365</v>
          </cell>
          <cell r="H502">
            <v>30</v>
          </cell>
        </row>
        <row r="503">
          <cell r="G503">
            <v>27</v>
          </cell>
        </row>
        <row r="504">
          <cell r="G504">
            <v>30</v>
          </cell>
        </row>
        <row r="505">
          <cell r="G505">
            <v>52</v>
          </cell>
        </row>
        <row r="506">
          <cell r="G506">
            <v>0</v>
          </cell>
        </row>
        <row r="507">
          <cell r="G507">
            <v>54</v>
          </cell>
        </row>
        <row r="508">
          <cell r="G508">
            <v>2529</v>
          </cell>
        </row>
        <row r="509">
          <cell r="G509">
            <v>39</v>
          </cell>
        </row>
        <row r="510">
          <cell r="G510">
            <v>31</v>
          </cell>
        </row>
        <row r="511">
          <cell r="G511">
            <v>2</v>
          </cell>
        </row>
        <row r="512">
          <cell r="G512">
            <v>2</v>
          </cell>
        </row>
        <row r="513">
          <cell r="G513">
            <v>52</v>
          </cell>
        </row>
        <row r="514">
          <cell r="G514">
            <v>28</v>
          </cell>
        </row>
        <row r="515">
          <cell r="G515">
            <v>34</v>
          </cell>
        </row>
        <row r="516">
          <cell r="G516">
            <v>36</v>
          </cell>
        </row>
        <row r="517">
          <cell r="G517">
            <v>89</v>
          </cell>
        </row>
        <row r="518">
          <cell r="G518">
            <v>97</v>
          </cell>
        </row>
        <row r="519">
          <cell r="G519">
            <v>42</v>
          </cell>
        </row>
        <row r="520">
          <cell r="G520">
            <v>565</v>
          </cell>
        </row>
        <row r="521">
          <cell r="G521">
            <v>37</v>
          </cell>
        </row>
        <row r="522">
          <cell r="G522">
            <v>29</v>
          </cell>
        </row>
        <row r="523">
          <cell r="G523">
            <v>90</v>
          </cell>
        </row>
        <row r="524">
          <cell r="G524">
            <v>38</v>
          </cell>
        </row>
        <row r="525">
          <cell r="G525">
            <v>42</v>
          </cell>
        </row>
        <row r="526">
          <cell r="G526">
            <v>40</v>
          </cell>
        </row>
        <row r="527">
          <cell r="G527">
            <v>24</v>
          </cell>
        </row>
        <row r="528">
          <cell r="G528">
            <v>32</v>
          </cell>
        </row>
        <row r="529">
          <cell r="G529">
            <v>33</v>
          </cell>
        </row>
        <row r="530">
          <cell r="G530">
            <v>45</v>
          </cell>
        </row>
        <row r="531">
          <cell r="G531">
            <v>32</v>
          </cell>
        </row>
        <row r="532">
          <cell r="G532">
            <v>28</v>
          </cell>
        </row>
        <row r="533">
          <cell r="G533">
            <v>26</v>
          </cell>
        </row>
        <row r="534">
          <cell r="G534">
            <v>8</v>
          </cell>
        </row>
        <row r="535">
          <cell r="G535">
            <v>41</v>
          </cell>
        </row>
        <row r="536">
          <cell r="G536">
            <v>0</v>
          </cell>
        </row>
        <row r="537">
          <cell r="G537">
            <v>0</v>
          </cell>
        </row>
        <row r="538">
          <cell r="G538">
            <v>9</v>
          </cell>
        </row>
        <row r="539">
          <cell r="G539">
            <v>36</v>
          </cell>
        </row>
        <row r="540">
          <cell r="G540">
            <v>30</v>
          </cell>
        </row>
        <row r="541">
          <cell r="G541">
            <v>65</v>
          </cell>
        </row>
        <row r="542">
          <cell r="G542">
            <v>34</v>
          </cell>
        </row>
        <row r="543">
          <cell r="G543">
            <v>20</v>
          </cell>
        </row>
        <row r="544">
          <cell r="G544">
            <v>53</v>
          </cell>
        </row>
        <row r="545">
          <cell r="G545">
            <v>28</v>
          </cell>
        </row>
        <row r="546">
          <cell r="G546">
            <v>14</v>
          </cell>
        </row>
        <row r="547">
          <cell r="G547">
            <v>35</v>
          </cell>
        </row>
        <row r="548">
          <cell r="G548">
            <v>35</v>
          </cell>
        </row>
        <row r="549">
          <cell r="G549">
            <v>0</v>
          </cell>
        </row>
        <row r="550">
          <cell r="G550">
            <v>29</v>
          </cell>
        </row>
        <row r="551">
          <cell r="G551">
            <v>121</v>
          </cell>
        </row>
        <row r="552">
          <cell r="G552">
            <v>30</v>
          </cell>
        </row>
        <row r="553">
          <cell r="G553">
            <v>31</v>
          </cell>
        </row>
        <row r="554">
          <cell r="G554">
            <v>895</v>
          </cell>
        </row>
        <row r="555">
          <cell r="G555">
            <v>37</v>
          </cell>
        </row>
        <row r="556">
          <cell r="G556">
            <v>36</v>
          </cell>
        </row>
        <row r="557">
          <cell r="G557">
            <v>24</v>
          </cell>
        </row>
        <row r="558">
          <cell r="G558">
            <v>30</v>
          </cell>
        </row>
        <row r="559">
          <cell r="G559">
            <v>56</v>
          </cell>
        </row>
        <row r="560">
          <cell r="G560">
            <v>24</v>
          </cell>
        </row>
        <row r="561">
          <cell r="G561">
            <v>4289</v>
          </cell>
        </row>
        <row r="562">
          <cell r="G562">
            <v>11636</v>
          </cell>
        </row>
        <row r="593">
          <cell r="G593">
            <v>4885</v>
          </cell>
        </row>
        <row r="594">
          <cell r="G594">
            <v>39</v>
          </cell>
        </row>
        <row r="595">
          <cell r="G595">
            <v>84</v>
          </cell>
        </row>
        <row r="596">
          <cell r="G596">
            <v>38</v>
          </cell>
        </row>
        <row r="597">
          <cell r="G597">
            <v>0</v>
          </cell>
        </row>
        <row r="598">
          <cell r="G598">
            <v>10</v>
          </cell>
        </row>
        <row r="599">
          <cell r="G599">
            <v>22</v>
          </cell>
        </row>
        <row r="600">
          <cell r="G600">
            <v>8889</v>
          </cell>
          <cell r="H600">
            <v>15</v>
          </cell>
        </row>
        <row r="601">
          <cell r="G601">
            <v>28</v>
          </cell>
        </row>
        <row r="602">
          <cell r="G602">
            <v>40</v>
          </cell>
        </row>
        <row r="603">
          <cell r="G603">
            <v>68</v>
          </cell>
        </row>
        <row r="604">
          <cell r="G604">
            <v>0</v>
          </cell>
        </row>
        <row r="605">
          <cell r="G605">
            <v>27</v>
          </cell>
        </row>
        <row r="606">
          <cell r="G606">
            <v>5584</v>
          </cell>
        </row>
        <row r="607">
          <cell r="G607">
            <v>41</v>
          </cell>
        </row>
        <row r="608">
          <cell r="G608">
            <v>27</v>
          </cell>
        </row>
        <row r="609">
          <cell r="G609">
            <v>4</v>
          </cell>
        </row>
        <row r="610">
          <cell r="G610">
            <v>2</v>
          </cell>
        </row>
        <row r="611">
          <cell r="G611">
            <v>71</v>
          </cell>
        </row>
        <row r="612">
          <cell r="G612">
            <v>32</v>
          </cell>
        </row>
        <row r="613">
          <cell r="G613">
            <v>35</v>
          </cell>
        </row>
        <row r="614">
          <cell r="G614">
            <v>37</v>
          </cell>
        </row>
        <row r="615">
          <cell r="G615">
            <v>1433</v>
          </cell>
        </row>
        <row r="616">
          <cell r="G616">
            <v>69</v>
          </cell>
        </row>
        <row r="617">
          <cell r="G617">
            <v>43</v>
          </cell>
        </row>
        <row r="618">
          <cell r="G618">
            <v>1821</v>
          </cell>
          <cell r="H618">
            <v>1</v>
          </cell>
        </row>
        <row r="619">
          <cell r="G619">
            <v>37</v>
          </cell>
        </row>
        <row r="620">
          <cell r="G620">
            <v>29</v>
          </cell>
        </row>
        <row r="621">
          <cell r="G621">
            <v>1299</v>
          </cell>
        </row>
        <row r="622">
          <cell r="G622">
            <v>40</v>
          </cell>
        </row>
        <row r="623">
          <cell r="G623">
            <v>44</v>
          </cell>
        </row>
        <row r="624">
          <cell r="G624">
            <v>42</v>
          </cell>
        </row>
        <row r="625">
          <cell r="G625">
            <v>11</v>
          </cell>
        </row>
        <row r="626">
          <cell r="G626">
            <v>40</v>
          </cell>
        </row>
        <row r="627">
          <cell r="G627">
            <v>35</v>
          </cell>
        </row>
        <row r="628">
          <cell r="G628">
            <v>47</v>
          </cell>
        </row>
        <row r="629">
          <cell r="G629">
            <v>32</v>
          </cell>
        </row>
        <row r="630">
          <cell r="G630">
            <v>29</v>
          </cell>
        </row>
        <row r="631">
          <cell r="G631">
            <v>27</v>
          </cell>
        </row>
        <row r="632">
          <cell r="G632">
            <v>0</v>
          </cell>
        </row>
        <row r="633">
          <cell r="G633">
            <v>40</v>
          </cell>
        </row>
        <row r="634">
          <cell r="G634">
            <v>0</v>
          </cell>
        </row>
        <row r="635">
          <cell r="G635">
            <v>0</v>
          </cell>
        </row>
        <row r="636">
          <cell r="G636">
            <v>11</v>
          </cell>
        </row>
        <row r="637">
          <cell r="G637">
            <v>25</v>
          </cell>
        </row>
        <row r="638">
          <cell r="G638">
            <v>30</v>
          </cell>
        </row>
        <row r="639">
          <cell r="G639">
            <v>24</v>
          </cell>
        </row>
        <row r="640">
          <cell r="G640">
            <v>35</v>
          </cell>
        </row>
        <row r="641">
          <cell r="G641">
            <v>21</v>
          </cell>
        </row>
        <row r="642">
          <cell r="G642">
            <v>55</v>
          </cell>
        </row>
        <row r="643">
          <cell r="G643">
            <v>29</v>
          </cell>
        </row>
        <row r="644">
          <cell r="G644">
            <v>22</v>
          </cell>
        </row>
        <row r="645">
          <cell r="G645">
            <v>37</v>
          </cell>
        </row>
        <row r="646">
          <cell r="G646">
            <v>34</v>
          </cell>
        </row>
        <row r="647">
          <cell r="G647">
            <v>4</v>
          </cell>
        </row>
        <row r="648">
          <cell r="G648">
            <v>33</v>
          </cell>
        </row>
        <row r="649">
          <cell r="G649">
            <v>1339</v>
          </cell>
          <cell r="H649">
            <v>1</v>
          </cell>
        </row>
        <row r="650">
          <cell r="G650">
            <v>31</v>
          </cell>
        </row>
        <row r="651">
          <cell r="G651">
            <v>33</v>
          </cell>
        </row>
        <row r="652">
          <cell r="G652">
            <v>2689</v>
          </cell>
        </row>
        <row r="653">
          <cell r="G653">
            <v>39</v>
          </cell>
        </row>
        <row r="654">
          <cell r="G654">
            <v>38</v>
          </cell>
        </row>
        <row r="655">
          <cell r="G655">
            <v>25</v>
          </cell>
        </row>
        <row r="656">
          <cell r="G656">
            <v>31</v>
          </cell>
        </row>
        <row r="657">
          <cell r="G657">
            <v>58</v>
          </cell>
        </row>
        <row r="658">
          <cell r="G658">
            <v>113</v>
          </cell>
        </row>
        <row r="659">
          <cell r="G659">
            <v>3262</v>
          </cell>
        </row>
        <row r="660">
          <cell r="G660">
            <v>11898</v>
          </cell>
        </row>
        <row r="691">
          <cell r="G691">
            <v>4807</v>
          </cell>
        </row>
        <row r="692">
          <cell r="G692">
            <v>42</v>
          </cell>
        </row>
        <row r="693">
          <cell r="G693">
            <v>852</v>
          </cell>
        </row>
        <row r="694">
          <cell r="G694">
            <v>38</v>
          </cell>
        </row>
        <row r="695">
          <cell r="G695">
            <v>0</v>
          </cell>
        </row>
        <row r="696">
          <cell r="G696">
            <v>12</v>
          </cell>
        </row>
        <row r="697">
          <cell r="G697">
            <v>34</v>
          </cell>
        </row>
        <row r="698">
          <cell r="G698">
            <v>7044</v>
          </cell>
          <cell r="H698">
            <v>10</v>
          </cell>
        </row>
        <row r="699">
          <cell r="G699">
            <v>28</v>
          </cell>
        </row>
        <row r="700">
          <cell r="G700">
            <v>438</v>
          </cell>
        </row>
        <row r="701">
          <cell r="G701">
            <v>761</v>
          </cell>
        </row>
        <row r="702">
          <cell r="G702">
            <v>0</v>
          </cell>
        </row>
        <row r="703">
          <cell r="G703">
            <v>27</v>
          </cell>
        </row>
        <row r="704">
          <cell r="G704">
            <v>5425</v>
          </cell>
        </row>
        <row r="705">
          <cell r="G705">
            <v>641</v>
          </cell>
        </row>
        <row r="706">
          <cell r="G706">
            <v>24</v>
          </cell>
        </row>
        <row r="707">
          <cell r="G707">
            <v>233</v>
          </cell>
        </row>
        <row r="708">
          <cell r="G708">
            <v>1</v>
          </cell>
        </row>
        <row r="709">
          <cell r="G709">
            <v>555</v>
          </cell>
        </row>
        <row r="710">
          <cell r="G710">
            <v>27</v>
          </cell>
        </row>
        <row r="711">
          <cell r="G711">
            <v>432</v>
          </cell>
        </row>
        <row r="712">
          <cell r="G712">
            <v>36</v>
          </cell>
        </row>
        <row r="713">
          <cell r="G713">
            <v>2500</v>
          </cell>
        </row>
        <row r="714">
          <cell r="G714">
            <v>615</v>
          </cell>
        </row>
        <row r="715">
          <cell r="G715">
            <v>44</v>
          </cell>
        </row>
        <row r="716">
          <cell r="G716">
            <v>1150</v>
          </cell>
        </row>
        <row r="717">
          <cell r="G717">
            <v>159</v>
          </cell>
        </row>
        <row r="718">
          <cell r="G718">
            <v>1021</v>
          </cell>
        </row>
        <row r="719">
          <cell r="G719">
            <v>1078</v>
          </cell>
        </row>
        <row r="720">
          <cell r="G720">
            <v>40</v>
          </cell>
        </row>
        <row r="721">
          <cell r="G721">
            <v>50</v>
          </cell>
        </row>
        <row r="722">
          <cell r="G722">
            <v>41</v>
          </cell>
        </row>
        <row r="723">
          <cell r="G723">
            <v>423</v>
          </cell>
        </row>
        <row r="724">
          <cell r="G724">
            <v>34</v>
          </cell>
        </row>
        <row r="725">
          <cell r="G725">
            <v>34</v>
          </cell>
        </row>
        <row r="726">
          <cell r="G726">
            <v>38</v>
          </cell>
        </row>
        <row r="727">
          <cell r="G727">
            <v>33</v>
          </cell>
        </row>
        <row r="728">
          <cell r="G728">
            <v>612</v>
          </cell>
        </row>
        <row r="729">
          <cell r="G729">
            <v>972</v>
          </cell>
        </row>
        <row r="730">
          <cell r="G730">
            <v>17</v>
          </cell>
        </row>
        <row r="731">
          <cell r="G731">
            <v>342</v>
          </cell>
        </row>
        <row r="732">
          <cell r="G732">
            <v>1331</v>
          </cell>
        </row>
        <row r="733">
          <cell r="G733">
            <v>0</v>
          </cell>
        </row>
        <row r="734">
          <cell r="G734">
            <v>13</v>
          </cell>
        </row>
        <row r="735">
          <cell r="G735">
            <v>55</v>
          </cell>
        </row>
        <row r="736">
          <cell r="G736">
            <v>31</v>
          </cell>
        </row>
        <row r="737">
          <cell r="G737">
            <v>46</v>
          </cell>
        </row>
        <row r="738">
          <cell r="G738">
            <v>36</v>
          </cell>
        </row>
        <row r="739">
          <cell r="G739">
            <v>992</v>
          </cell>
        </row>
        <row r="740">
          <cell r="G740">
            <v>55</v>
          </cell>
        </row>
        <row r="741">
          <cell r="G741">
            <v>1190</v>
          </cell>
        </row>
        <row r="742">
          <cell r="G742">
            <v>21</v>
          </cell>
        </row>
        <row r="743">
          <cell r="G743">
            <v>37</v>
          </cell>
        </row>
        <row r="744">
          <cell r="G744">
            <v>446</v>
          </cell>
        </row>
        <row r="745">
          <cell r="G745">
            <v>19</v>
          </cell>
        </row>
        <row r="746">
          <cell r="G746">
            <v>30</v>
          </cell>
        </row>
        <row r="747">
          <cell r="G747">
            <v>1836</v>
          </cell>
          <cell r="H747">
            <v>2</v>
          </cell>
        </row>
        <row r="748">
          <cell r="G748">
            <v>984</v>
          </cell>
        </row>
        <row r="749">
          <cell r="G749">
            <v>33</v>
          </cell>
        </row>
        <row r="750">
          <cell r="G750">
            <v>2335</v>
          </cell>
        </row>
        <row r="751">
          <cell r="G751">
            <v>39</v>
          </cell>
        </row>
        <row r="752">
          <cell r="G752">
            <v>39</v>
          </cell>
        </row>
        <row r="753">
          <cell r="G753">
            <v>24</v>
          </cell>
        </row>
        <row r="754">
          <cell r="G754">
            <v>35</v>
          </cell>
        </row>
        <row r="755">
          <cell r="G755">
            <v>57</v>
          </cell>
        </row>
        <row r="756">
          <cell r="G756">
            <v>47</v>
          </cell>
        </row>
        <row r="757">
          <cell r="G757">
            <v>4447</v>
          </cell>
        </row>
        <row r="758">
          <cell r="G758">
            <v>12071</v>
          </cell>
        </row>
        <row r="789">
          <cell r="G789">
            <v>6408</v>
          </cell>
        </row>
        <row r="790">
          <cell r="G790">
            <v>37</v>
          </cell>
        </row>
        <row r="791">
          <cell r="G791">
            <v>82</v>
          </cell>
        </row>
        <row r="792">
          <cell r="G792">
            <v>36</v>
          </cell>
        </row>
        <row r="793">
          <cell r="G793">
            <v>0</v>
          </cell>
        </row>
        <row r="794">
          <cell r="G794">
            <v>10</v>
          </cell>
        </row>
        <row r="795">
          <cell r="G795">
            <v>27</v>
          </cell>
        </row>
        <row r="796">
          <cell r="G796">
            <v>5374</v>
          </cell>
          <cell r="H796">
            <v>6</v>
          </cell>
        </row>
        <row r="797">
          <cell r="G797">
            <v>27</v>
          </cell>
        </row>
        <row r="798">
          <cell r="G798">
            <v>36</v>
          </cell>
        </row>
        <row r="799">
          <cell r="G799">
            <v>48</v>
          </cell>
        </row>
        <row r="800">
          <cell r="G800">
            <v>0</v>
          </cell>
        </row>
        <row r="801">
          <cell r="G801">
            <v>30</v>
          </cell>
        </row>
        <row r="802">
          <cell r="G802">
            <v>3340</v>
          </cell>
        </row>
        <row r="803">
          <cell r="G803">
            <v>38</v>
          </cell>
        </row>
        <row r="804">
          <cell r="G804">
            <v>25</v>
          </cell>
        </row>
        <row r="805">
          <cell r="G805">
            <v>2</v>
          </cell>
        </row>
        <row r="806">
          <cell r="G806">
            <v>2</v>
          </cell>
        </row>
        <row r="807">
          <cell r="G807">
            <v>48</v>
          </cell>
        </row>
        <row r="808">
          <cell r="G808">
            <v>33</v>
          </cell>
        </row>
        <row r="809">
          <cell r="G809">
            <v>34</v>
          </cell>
        </row>
        <row r="810">
          <cell r="G810">
            <v>37</v>
          </cell>
        </row>
        <row r="811">
          <cell r="G811">
            <v>45</v>
          </cell>
        </row>
        <row r="812">
          <cell r="G812">
            <v>1322</v>
          </cell>
        </row>
        <row r="813">
          <cell r="G813">
            <v>42</v>
          </cell>
        </row>
        <row r="814">
          <cell r="G814">
            <v>955</v>
          </cell>
        </row>
        <row r="815">
          <cell r="G815">
            <v>33</v>
          </cell>
        </row>
        <row r="816">
          <cell r="G816">
            <v>21</v>
          </cell>
        </row>
        <row r="817">
          <cell r="G817">
            <v>442</v>
          </cell>
        </row>
        <row r="818">
          <cell r="G818">
            <v>38</v>
          </cell>
        </row>
        <row r="819">
          <cell r="G819">
            <v>42</v>
          </cell>
        </row>
        <row r="820">
          <cell r="G820">
            <v>989</v>
          </cell>
        </row>
        <row r="821">
          <cell r="G821">
            <v>12</v>
          </cell>
        </row>
        <row r="822">
          <cell r="G822">
            <v>33</v>
          </cell>
        </row>
        <row r="823">
          <cell r="G823">
            <v>34</v>
          </cell>
        </row>
        <row r="824">
          <cell r="G824">
            <v>38</v>
          </cell>
        </row>
        <row r="825">
          <cell r="G825">
            <v>31</v>
          </cell>
        </row>
        <row r="826">
          <cell r="G826">
            <v>28</v>
          </cell>
        </row>
        <row r="827">
          <cell r="G827">
            <v>26</v>
          </cell>
        </row>
        <row r="828">
          <cell r="G828">
            <v>4</v>
          </cell>
        </row>
        <row r="829">
          <cell r="G829">
            <v>38</v>
          </cell>
        </row>
        <row r="830">
          <cell r="G830">
            <v>9</v>
          </cell>
        </row>
        <row r="831">
          <cell r="G831">
            <v>0</v>
          </cell>
        </row>
        <row r="832">
          <cell r="G832">
            <v>3</v>
          </cell>
        </row>
        <row r="833">
          <cell r="G833">
            <v>31</v>
          </cell>
        </row>
        <row r="834">
          <cell r="G834">
            <v>29</v>
          </cell>
        </row>
        <row r="835">
          <cell r="G835">
            <v>36</v>
          </cell>
        </row>
        <row r="836">
          <cell r="G836">
            <v>35</v>
          </cell>
        </row>
        <row r="837">
          <cell r="G837">
            <v>21</v>
          </cell>
        </row>
        <row r="838">
          <cell r="G838">
            <v>2097</v>
          </cell>
        </row>
        <row r="839">
          <cell r="G839">
            <v>39</v>
          </cell>
        </row>
        <row r="840">
          <cell r="G840">
            <v>21</v>
          </cell>
        </row>
        <row r="841">
          <cell r="G841">
            <v>36</v>
          </cell>
        </row>
        <row r="842">
          <cell r="G842">
            <v>49</v>
          </cell>
        </row>
        <row r="843">
          <cell r="G843">
            <v>0</v>
          </cell>
        </row>
        <row r="844">
          <cell r="G844">
            <v>29</v>
          </cell>
        </row>
        <row r="845">
          <cell r="G845">
            <v>1302</v>
          </cell>
          <cell r="H845">
            <v>1</v>
          </cell>
        </row>
        <row r="846">
          <cell r="G846">
            <v>1142</v>
          </cell>
        </row>
        <row r="847">
          <cell r="G847">
            <v>120</v>
          </cell>
        </row>
        <row r="848">
          <cell r="G848">
            <v>2149</v>
          </cell>
        </row>
        <row r="849">
          <cell r="G849">
            <v>183</v>
          </cell>
        </row>
        <row r="850">
          <cell r="G850">
            <v>165</v>
          </cell>
        </row>
        <row r="851">
          <cell r="G851">
            <v>1465</v>
          </cell>
        </row>
        <row r="852">
          <cell r="G852">
            <v>37</v>
          </cell>
        </row>
        <row r="853">
          <cell r="G853">
            <v>646</v>
          </cell>
        </row>
        <row r="854">
          <cell r="G854">
            <v>1706</v>
          </cell>
        </row>
        <row r="855">
          <cell r="G855">
            <v>4330</v>
          </cell>
        </row>
        <row r="856">
          <cell r="G856">
            <v>11714</v>
          </cell>
        </row>
        <row r="887">
          <cell r="G887">
            <v>11709</v>
          </cell>
        </row>
        <row r="888">
          <cell r="G888">
            <v>39</v>
          </cell>
        </row>
        <row r="889">
          <cell r="G889">
            <v>206</v>
          </cell>
        </row>
        <row r="890">
          <cell r="G890">
            <v>38</v>
          </cell>
        </row>
        <row r="891">
          <cell r="G891">
            <v>22</v>
          </cell>
        </row>
        <row r="892">
          <cell r="G892">
            <v>11</v>
          </cell>
        </row>
        <row r="893">
          <cell r="G893">
            <v>33</v>
          </cell>
        </row>
        <row r="894">
          <cell r="G894">
            <v>11</v>
          </cell>
        </row>
        <row r="895">
          <cell r="G895">
            <v>28</v>
          </cell>
        </row>
        <row r="896">
          <cell r="G896">
            <v>53</v>
          </cell>
        </row>
        <row r="897">
          <cell r="G897">
            <v>46</v>
          </cell>
        </row>
        <row r="898">
          <cell r="G898">
            <v>0</v>
          </cell>
        </row>
        <row r="899">
          <cell r="G899">
            <v>27</v>
          </cell>
        </row>
        <row r="900">
          <cell r="G900">
            <v>2812</v>
          </cell>
        </row>
        <row r="901">
          <cell r="G901">
            <v>41</v>
          </cell>
        </row>
        <row r="902">
          <cell r="G902">
            <v>26</v>
          </cell>
        </row>
        <row r="903">
          <cell r="G903">
            <v>2</v>
          </cell>
        </row>
        <row r="904">
          <cell r="G904">
            <v>2</v>
          </cell>
        </row>
        <row r="905">
          <cell r="G905">
            <v>80</v>
          </cell>
        </row>
        <row r="906">
          <cell r="G906">
            <v>39</v>
          </cell>
        </row>
        <row r="907">
          <cell r="G907">
            <v>52</v>
          </cell>
        </row>
        <row r="908">
          <cell r="G908">
            <v>38</v>
          </cell>
        </row>
        <row r="909">
          <cell r="G909">
            <v>32</v>
          </cell>
        </row>
        <row r="910">
          <cell r="G910">
            <v>875</v>
          </cell>
        </row>
        <row r="911">
          <cell r="G911">
            <v>71</v>
          </cell>
        </row>
        <row r="912">
          <cell r="G912">
            <v>116</v>
          </cell>
        </row>
        <row r="913">
          <cell r="G913">
            <v>34</v>
          </cell>
        </row>
        <row r="914">
          <cell r="G914">
            <v>22</v>
          </cell>
        </row>
        <row r="915">
          <cell r="G915">
            <v>85</v>
          </cell>
        </row>
        <row r="916">
          <cell r="G916">
            <v>39</v>
          </cell>
        </row>
        <row r="917">
          <cell r="G917">
            <v>44</v>
          </cell>
        </row>
        <row r="918">
          <cell r="G918">
            <v>661</v>
          </cell>
        </row>
        <row r="919">
          <cell r="G919">
            <v>52</v>
          </cell>
        </row>
        <row r="920">
          <cell r="G920">
            <v>34</v>
          </cell>
        </row>
        <row r="921">
          <cell r="G921">
            <v>34</v>
          </cell>
        </row>
        <row r="922">
          <cell r="G922">
            <v>93</v>
          </cell>
        </row>
        <row r="923">
          <cell r="G923">
            <v>37</v>
          </cell>
        </row>
        <row r="924">
          <cell r="G924">
            <v>50</v>
          </cell>
        </row>
        <row r="925">
          <cell r="G925">
            <v>27</v>
          </cell>
        </row>
        <row r="926">
          <cell r="G926">
            <v>22</v>
          </cell>
        </row>
        <row r="927">
          <cell r="G927">
            <v>40</v>
          </cell>
        </row>
        <row r="928">
          <cell r="G928">
            <v>0</v>
          </cell>
        </row>
        <row r="929">
          <cell r="G929">
            <v>0</v>
          </cell>
        </row>
        <row r="930">
          <cell r="G930">
            <v>4</v>
          </cell>
        </row>
        <row r="931">
          <cell r="G931">
            <v>30</v>
          </cell>
        </row>
        <row r="932">
          <cell r="G932">
            <v>31</v>
          </cell>
        </row>
        <row r="933">
          <cell r="G933">
            <v>36</v>
          </cell>
        </row>
        <row r="934">
          <cell r="G934">
            <v>71</v>
          </cell>
        </row>
        <row r="935">
          <cell r="G935">
            <v>121</v>
          </cell>
        </row>
        <row r="936">
          <cell r="G936">
            <v>10610</v>
          </cell>
        </row>
        <row r="937">
          <cell r="G937">
            <v>30</v>
          </cell>
        </row>
        <row r="938">
          <cell r="G938">
            <v>22</v>
          </cell>
        </row>
        <row r="939">
          <cell r="G939">
            <v>59</v>
          </cell>
        </row>
        <row r="940">
          <cell r="G940">
            <v>24</v>
          </cell>
        </row>
        <row r="941">
          <cell r="G941">
            <v>31</v>
          </cell>
        </row>
        <row r="942">
          <cell r="G942">
            <v>104</v>
          </cell>
        </row>
        <row r="943">
          <cell r="G943">
            <v>25</v>
          </cell>
        </row>
        <row r="944">
          <cell r="G944">
            <v>31</v>
          </cell>
        </row>
        <row r="945">
          <cell r="G945">
            <v>300</v>
          </cell>
        </row>
        <row r="946">
          <cell r="G946">
            <v>22</v>
          </cell>
        </row>
        <row r="947">
          <cell r="G947">
            <v>770</v>
          </cell>
          <cell r="H947">
            <v>2</v>
          </cell>
        </row>
        <row r="948">
          <cell r="G948">
            <v>490</v>
          </cell>
        </row>
        <row r="949">
          <cell r="G949">
            <v>7303</v>
          </cell>
        </row>
        <row r="950">
          <cell r="G950">
            <v>1401</v>
          </cell>
          <cell r="H950">
            <v>2</v>
          </cell>
        </row>
        <row r="951">
          <cell r="G951">
            <v>2794</v>
          </cell>
        </row>
        <row r="952">
          <cell r="G952">
            <v>5676</v>
          </cell>
        </row>
        <row r="953">
          <cell r="G953">
            <v>4458</v>
          </cell>
        </row>
        <row r="954">
          <cell r="G954">
            <v>12011</v>
          </cell>
        </row>
        <row r="985">
          <cell r="G985">
            <v>10625</v>
          </cell>
        </row>
        <row r="986">
          <cell r="G986">
            <v>38</v>
          </cell>
        </row>
        <row r="987">
          <cell r="G987">
            <v>1658</v>
          </cell>
        </row>
        <row r="988">
          <cell r="G988">
            <v>37</v>
          </cell>
        </row>
        <row r="989">
          <cell r="G989">
            <v>0</v>
          </cell>
        </row>
        <row r="990">
          <cell r="G990">
            <v>11</v>
          </cell>
        </row>
        <row r="991">
          <cell r="G991">
            <v>35</v>
          </cell>
        </row>
        <row r="992">
          <cell r="G992">
            <v>11</v>
          </cell>
        </row>
        <row r="993">
          <cell r="G993">
            <v>27</v>
          </cell>
        </row>
        <row r="994">
          <cell r="G994">
            <v>670</v>
          </cell>
        </row>
        <row r="995">
          <cell r="G995">
            <v>45</v>
          </cell>
        </row>
        <row r="996">
          <cell r="G996">
            <v>0</v>
          </cell>
        </row>
        <row r="997">
          <cell r="G997">
            <v>27</v>
          </cell>
        </row>
        <row r="998">
          <cell r="G998">
            <v>14287</v>
          </cell>
        </row>
        <row r="999">
          <cell r="G999">
            <v>568</v>
          </cell>
        </row>
        <row r="1000">
          <cell r="G1000">
            <v>26</v>
          </cell>
        </row>
        <row r="1001">
          <cell r="G1001">
            <v>2</v>
          </cell>
        </row>
        <row r="1002">
          <cell r="G1002">
            <v>1</v>
          </cell>
        </row>
        <row r="1003">
          <cell r="G1003">
            <v>956</v>
          </cell>
        </row>
        <row r="1004">
          <cell r="G1004">
            <v>483</v>
          </cell>
        </row>
        <row r="1005">
          <cell r="G1005">
            <v>599</v>
          </cell>
        </row>
        <row r="1006">
          <cell r="G1006">
            <v>1200</v>
          </cell>
        </row>
        <row r="1007">
          <cell r="G1007">
            <v>1729</v>
          </cell>
        </row>
        <row r="1008">
          <cell r="G1008">
            <v>68</v>
          </cell>
        </row>
        <row r="1009">
          <cell r="G1009">
            <v>630</v>
          </cell>
        </row>
        <row r="1010">
          <cell r="G1010">
            <v>765</v>
          </cell>
        </row>
        <row r="1011">
          <cell r="G1011">
            <v>568</v>
          </cell>
        </row>
        <row r="1012">
          <cell r="G1012">
            <v>1432</v>
          </cell>
        </row>
        <row r="1013">
          <cell r="G1013">
            <v>498</v>
          </cell>
        </row>
        <row r="1014">
          <cell r="G1014">
            <v>39</v>
          </cell>
        </row>
        <row r="1015">
          <cell r="G1015">
            <v>587</v>
          </cell>
        </row>
        <row r="1016">
          <cell r="G1016">
            <v>349</v>
          </cell>
        </row>
        <row r="1017">
          <cell r="G1017">
            <v>1324</v>
          </cell>
        </row>
        <row r="1018">
          <cell r="G1018">
            <v>33</v>
          </cell>
        </row>
        <row r="1019">
          <cell r="G1019">
            <v>34</v>
          </cell>
        </row>
        <row r="1020">
          <cell r="G1020">
            <v>647</v>
          </cell>
        </row>
        <row r="1021">
          <cell r="G1021">
            <v>37</v>
          </cell>
        </row>
        <row r="1022">
          <cell r="G1022">
            <v>575</v>
          </cell>
        </row>
        <row r="1023">
          <cell r="G1023">
            <v>26</v>
          </cell>
        </row>
        <row r="1024">
          <cell r="G1024">
            <v>478</v>
          </cell>
        </row>
        <row r="1025">
          <cell r="G1025">
            <v>566</v>
          </cell>
        </row>
        <row r="1026">
          <cell r="G1026">
            <v>0</v>
          </cell>
        </row>
        <row r="1027">
          <cell r="G1027">
            <v>0</v>
          </cell>
        </row>
        <row r="1028">
          <cell r="G1028">
            <v>5</v>
          </cell>
        </row>
        <row r="1029">
          <cell r="G1029">
            <v>29</v>
          </cell>
        </row>
        <row r="1030">
          <cell r="G1030">
            <v>510</v>
          </cell>
        </row>
        <row r="1031">
          <cell r="G1031">
            <v>36</v>
          </cell>
        </row>
        <row r="1032">
          <cell r="G1032">
            <v>656</v>
          </cell>
        </row>
        <row r="1033">
          <cell r="G1033">
            <v>1424</v>
          </cell>
        </row>
        <row r="1034">
          <cell r="G1034">
            <v>10016</v>
          </cell>
        </row>
        <row r="1035">
          <cell r="G1035">
            <v>1861</v>
          </cell>
        </row>
        <row r="1036">
          <cell r="G1036">
            <v>706</v>
          </cell>
        </row>
        <row r="1037">
          <cell r="G1037">
            <v>296</v>
          </cell>
        </row>
        <row r="1038">
          <cell r="G1038">
            <v>23</v>
          </cell>
        </row>
        <row r="1039">
          <cell r="G1039">
            <v>1</v>
          </cell>
        </row>
        <row r="1040">
          <cell r="G1040">
            <v>1226</v>
          </cell>
        </row>
        <row r="1041">
          <cell r="G1041">
            <v>25</v>
          </cell>
        </row>
        <row r="1042">
          <cell r="G1042">
            <v>775</v>
          </cell>
        </row>
        <row r="1043">
          <cell r="G1043">
            <v>272</v>
          </cell>
        </row>
        <row r="1044">
          <cell r="G1044">
            <v>1425</v>
          </cell>
        </row>
        <row r="1045">
          <cell r="G1045">
            <v>719</v>
          </cell>
          <cell r="H1045">
            <v>2</v>
          </cell>
        </row>
        <row r="1046">
          <cell r="G1046">
            <v>456</v>
          </cell>
        </row>
        <row r="1047">
          <cell r="G1047">
            <v>6707</v>
          </cell>
        </row>
        <row r="1048">
          <cell r="G1048">
            <v>1284</v>
          </cell>
          <cell r="H1048">
            <v>1</v>
          </cell>
        </row>
        <row r="1049">
          <cell r="G1049">
            <v>2626</v>
          </cell>
        </row>
        <row r="1050">
          <cell r="G1050">
            <v>8980</v>
          </cell>
        </row>
        <row r="1051">
          <cell r="G1051">
            <v>4357</v>
          </cell>
        </row>
        <row r="1052">
          <cell r="G1052">
            <v>11370</v>
          </cell>
        </row>
        <row r="1083">
          <cell r="G1083">
            <v>11015</v>
          </cell>
        </row>
        <row r="1084">
          <cell r="G1084">
            <v>39</v>
          </cell>
        </row>
        <row r="1085">
          <cell r="G1085">
            <v>3675</v>
          </cell>
        </row>
        <row r="1086">
          <cell r="G1086">
            <v>38</v>
          </cell>
        </row>
        <row r="1087">
          <cell r="G1087">
            <v>0</v>
          </cell>
        </row>
        <row r="1088">
          <cell r="G1088">
            <v>10</v>
          </cell>
        </row>
        <row r="1089">
          <cell r="G1089">
            <v>32</v>
          </cell>
        </row>
        <row r="1090">
          <cell r="G1090">
            <v>13</v>
          </cell>
        </row>
        <row r="1091">
          <cell r="G1091">
            <v>28</v>
          </cell>
        </row>
        <row r="1092">
          <cell r="G1092">
            <v>1481</v>
          </cell>
        </row>
        <row r="1093">
          <cell r="G1093">
            <v>47</v>
          </cell>
        </row>
        <row r="1094">
          <cell r="G1094">
            <v>0</v>
          </cell>
        </row>
        <row r="1095">
          <cell r="G1095">
            <v>27</v>
          </cell>
        </row>
        <row r="1096">
          <cell r="G1096">
            <v>20192</v>
          </cell>
        </row>
        <row r="1097">
          <cell r="G1097">
            <v>1796</v>
          </cell>
        </row>
        <row r="1098">
          <cell r="G1098">
            <v>26</v>
          </cell>
        </row>
        <row r="1099">
          <cell r="G1099">
            <v>2</v>
          </cell>
        </row>
        <row r="1100">
          <cell r="G1100">
            <v>2</v>
          </cell>
        </row>
        <row r="1101">
          <cell r="G1101">
            <v>2164</v>
          </cell>
        </row>
        <row r="1102">
          <cell r="G1102">
            <v>1167</v>
          </cell>
        </row>
        <row r="1103">
          <cell r="G1103">
            <v>1369</v>
          </cell>
          <cell r="H1103">
            <v>1</v>
          </cell>
        </row>
        <row r="1104">
          <cell r="G1104">
            <v>2517</v>
          </cell>
        </row>
        <row r="1105">
          <cell r="G1105">
            <v>4229</v>
          </cell>
        </row>
        <row r="1106">
          <cell r="G1106">
            <v>70</v>
          </cell>
        </row>
        <row r="1107">
          <cell r="G1107">
            <v>1403</v>
          </cell>
        </row>
        <row r="1108">
          <cell r="G1108">
            <v>1515</v>
          </cell>
          <cell r="H1108">
            <v>1</v>
          </cell>
        </row>
        <row r="1109">
          <cell r="G1109">
            <v>1283</v>
          </cell>
        </row>
        <row r="1110">
          <cell r="G1110">
            <v>3205</v>
          </cell>
        </row>
        <row r="1111">
          <cell r="G1111">
            <v>1180</v>
          </cell>
        </row>
        <row r="1112">
          <cell r="G1112">
            <v>40</v>
          </cell>
        </row>
        <row r="1113">
          <cell r="G1113">
            <v>1372</v>
          </cell>
        </row>
        <row r="1114">
          <cell r="G1114">
            <v>766</v>
          </cell>
        </row>
        <row r="1115">
          <cell r="G1115">
            <v>3080</v>
          </cell>
        </row>
        <row r="1116">
          <cell r="G1116">
            <v>34</v>
          </cell>
        </row>
        <row r="1117">
          <cell r="G1117">
            <v>35</v>
          </cell>
        </row>
        <row r="1118">
          <cell r="G1118">
            <v>1341</v>
          </cell>
        </row>
        <row r="1119">
          <cell r="G1119">
            <v>36</v>
          </cell>
        </row>
        <row r="1120">
          <cell r="G1120">
            <v>1333</v>
          </cell>
        </row>
        <row r="1121">
          <cell r="G1121">
            <v>27</v>
          </cell>
        </row>
        <row r="1122">
          <cell r="G1122">
            <v>1102</v>
          </cell>
        </row>
        <row r="1123">
          <cell r="G1123">
            <v>1262</v>
          </cell>
        </row>
        <row r="1124">
          <cell r="G1124">
            <v>41</v>
          </cell>
        </row>
        <row r="1125">
          <cell r="G1125">
            <v>0</v>
          </cell>
        </row>
        <row r="1126">
          <cell r="G1126">
            <v>4</v>
          </cell>
        </row>
        <row r="1127">
          <cell r="G1127">
            <v>30</v>
          </cell>
        </row>
        <row r="1128">
          <cell r="G1128">
            <v>1236</v>
          </cell>
        </row>
        <row r="1129">
          <cell r="G1129">
            <v>33</v>
          </cell>
        </row>
        <row r="1130">
          <cell r="G1130">
            <v>1424</v>
          </cell>
        </row>
        <row r="1131">
          <cell r="G1131">
            <v>3304</v>
          </cell>
        </row>
        <row r="1132">
          <cell r="G1132">
            <v>10572</v>
          </cell>
        </row>
        <row r="1133">
          <cell r="G1133">
            <v>3987</v>
          </cell>
        </row>
        <row r="1134">
          <cell r="G1134">
            <v>1705</v>
          </cell>
        </row>
        <row r="1135">
          <cell r="G1135">
            <v>614</v>
          </cell>
        </row>
        <row r="1136">
          <cell r="G1136">
            <v>22</v>
          </cell>
        </row>
        <row r="1137">
          <cell r="G1137">
            <v>0</v>
          </cell>
        </row>
        <row r="1138">
          <cell r="G1138">
            <v>2572</v>
          </cell>
        </row>
        <row r="1139">
          <cell r="G1139">
            <v>26</v>
          </cell>
        </row>
        <row r="1140">
          <cell r="G1140">
            <v>1457</v>
          </cell>
        </row>
        <row r="1141">
          <cell r="G1141">
            <v>281</v>
          </cell>
        </row>
        <row r="1142">
          <cell r="G1142">
            <v>3108</v>
          </cell>
        </row>
        <row r="1143">
          <cell r="G1143">
            <v>1245</v>
          </cell>
          <cell r="H1143">
            <v>5</v>
          </cell>
        </row>
        <row r="1144">
          <cell r="G1144">
            <v>468</v>
          </cell>
        </row>
        <row r="1145">
          <cell r="G1145">
            <v>7010</v>
          </cell>
        </row>
        <row r="1146">
          <cell r="G1146">
            <v>1474</v>
          </cell>
          <cell r="H1146">
            <v>2</v>
          </cell>
        </row>
        <row r="1147">
          <cell r="G1147">
            <v>2659</v>
          </cell>
        </row>
        <row r="1148">
          <cell r="G1148">
            <v>9290</v>
          </cell>
        </row>
        <row r="1149">
          <cell r="G1149">
            <v>4530</v>
          </cell>
        </row>
        <row r="1150">
          <cell r="G1150">
            <v>11762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F21"/>
  <sheetViews>
    <sheetView view="pageBreakPreview" zoomScaleNormal="100" zoomScaleSheetLayoutView="100" workbookViewId="0">
      <selection activeCell="C21" sqref="C21"/>
    </sheetView>
  </sheetViews>
  <sheetFormatPr defaultColWidth="0.85546875" defaultRowHeight="15"/>
  <cols>
    <col min="1" max="1" width="4.7109375" style="3" customWidth="1"/>
    <col min="2" max="2" width="43.42578125" style="3" customWidth="1"/>
    <col min="3" max="4" width="15.7109375" style="3" customWidth="1"/>
    <col min="5" max="6" width="18.140625" style="3" customWidth="1"/>
    <col min="7" max="246" width="4.7109375" style="3" customWidth="1"/>
    <col min="247" max="16384" width="0.85546875" style="3"/>
  </cols>
  <sheetData>
    <row r="1" spans="1:6" s="1" customFormat="1" ht="14.25">
      <c r="F1" s="2" t="s">
        <v>4</v>
      </c>
    </row>
    <row r="2" spans="1:6">
      <c r="F2" s="2"/>
    </row>
    <row r="3" spans="1:6" s="1" customFormat="1" ht="33" customHeight="1">
      <c r="A3" s="854" t="s">
        <v>5</v>
      </c>
      <c r="B3" s="854"/>
      <c r="C3" s="854"/>
      <c r="D3" s="854"/>
      <c r="E3" s="854"/>
      <c r="F3" s="854"/>
    </row>
    <row r="4" spans="1:6" s="1" customFormat="1" ht="14.25">
      <c r="A4" s="867" t="s">
        <v>48</v>
      </c>
      <c r="B4" s="867"/>
      <c r="C4" s="867"/>
      <c r="D4" s="867"/>
      <c r="E4" s="867"/>
      <c r="F4" s="867"/>
    </row>
    <row r="5" spans="1:6">
      <c r="A5" s="855" t="s">
        <v>1</v>
      </c>
      <c r="B5" s="855"/>
      <c r="C5" s="855"/>
      <c r="D5" s="855"/>
      <c r="E5" s="855"/>
      <c r="F5" s="855"/>
    </row>
    <row r="6" spans="1:6" s="1" customFormat="1" ht="14.25">
      <c r="A6" s="856" t="s">
        <v>42</v>
      </c>
      <c r="B6" s="856"/>
      <c r="C6" s="856"/>
      <c r="D6" s="856"/>
      <c r="E6" s="856"/>
      <c r="F6" s="856"/>
    </row>
    <row r="7" spans="1:6">
      <c r="F7" s="2" t="s">
        <v>6</v>
      </c>
    </row>
    <row r="8" spans="1:6">
      <c r="F8" s="2"/>
    </row>
    <row r="9" spans="1:6" s="1" customFormat="1" ht="14.25">
      <c r="A9" s="857" t="s">
        <v>0</v>
      </c>
      <c r="B9" s="860" t="s">
        <v>7</v>
      </c>
      <c r="C9" s="863" t="s">
        <v>8</v>
      </c>
      <c r="D9" s="864"/>
      <c r="E9" s="864"/>
      <c r="F9" s="864"/>
    </row>
    <row r="10" spans="1:6" s="1" customFormat="1" ht="102.75" customHeight="1">
      <c r="A10" s="858"/>
      <c r="B10" s="861"/>
      <c r="C10" s="865" t="s">
        <v>9</v>
      </c>
      <c r="D10" s="866"/>
      <c r="E10" s="865" t="s">
        <v>10</v>
      </c>
      <c r="F10" s="866"/>
    </row>
    <row r="11" spans="1:6">
      <c r="A11" s="859"/>
      <c r="B11" s="862"/>
      <c r="C11" s="7" t="s">
        <v>2</v>
      </c>
      <c r="D11" s="7" t="s">
        <v>3</v>
      </c>
      <c r="E11" s="7" t="s">
        <v>2</v>
      </c>
      <c r="F11" s="7" t="s">
        <v>3</v>
      </c>
    </row>
    <row r="12" spans="1:6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</row>
    <row r="13" spans="1:6">
      <c r="A13" s="8" t="s">
        <v>44</v>
      </c>
      <c r="B13" s="5" t="s">
        <v>45</v>
      </c>
      <c r="C13" s="28">
        <v>1.75</v>
      </c>
      <c r="D13" s="38">
        <f>404/315.147</f>
        <v>1.2819414431995229</v>
      </c>
      <c r="E13" s="29" t="s">
        <v>47</v>
      </c>
      <c r="F13" s="29" t="s">
        <v>47</v>
      </c>
    </row>
    <row r="14" spans="1:6">
      <c r="A14" s="32">
        <v>2</v>
      </c>
      <c r="B14" s="31" t="s">
        <v>46</v>
      </c>
      <c r="C14" s="29" t="s">
        <v>47</v>
      </c>
      <c r="D14" s="29" t="s">
        <v>47</v>
      </c>
      <c r="E14" s="28">
        <v>0</v>
      </c>
      <c r="F14" s="28">
        <v>0</v>
      </c>
    </row>
    <row r="16" spans="1:6" s="1" customFormat="1">
      <c r="A16" s="851" t="s">
        <v>49</v>
      </c>
      <c r="B16" s="851"/>
      <c r="C16" s="851"/>
      <c r="D16" s="851"/>
      <c r="E16" s="851"/>
      <c r="F16" s="851"/>
    </row>
    <row r="17" spans="1:6" ht="67.5" customHeight="1">
      <c r="B17" s="852" t="s">
        <v>51</v>
      </c>
      <c r="C17" s="852"/>
      <c r="D17" s="852"/>
      <c r="E17" s="852"/>
      <c r="F17" s="852"/>
    </row>
    <row r="18" spans="1:6" s="10" customFormat="1" ht="32.25" customHeight="1">
      <c r="A18" s="853" t="s">
        <v>50</v>
      </c>
      <c r="B18" s="853"/>
      <c r="C18" s="853"/>
      <c r="D18" s="853"/>
      <c r="E18" s="853"/>
      <c r="F18" s="853"/>
    </row>
    <row r="19" spans="1:6" s="10" customFormat="1">
      <c r="C19" s="11"/>
      <c r="E19" s="9"/>
      <c r="F19" s="9"/>
    </row>
    <row r="20" spans="1:6" s="10" customFormat="1"/>
    <row r="21" spans="1:6" s="10" customFormat="1"/>
  </sheetData>
  <mergeCells count="12">
    <mergeCell ref="A16:F16"/>
    <mergeCell ref="B17:F17"/>
    <mergeCell ref="A18:F18"/>
    <mergeCell ref="A3:F3"/>
    <mergeCell ref="A5:F5"/>
    <mergeCell ref="A6:F6"/>
    <mergeCell ref="A9:A11"/>
    <mergeCell ref="B9:B11"/>
    <mergeCell ref="C9:F9"/>
    <mergeCell ref="C10:D10"/>
    <mergeCell ref="E10:F10"/>
    <mergeCell ref="A4:F4"/>
  </mergeCells>
  <pageMargins left="0.39370078740157483" right="0.31496062992125984" top="0.78740157480314965" bottom="0.39370078740157483" header="0.19685039370078741" footer="0.19685039370078741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L21"/>
  <sheetViews>
    <sheetView view="pageBreakPreview" zoomScaleNormal="100" zoomScaleSheetLayoutView="100" workbookViewId="0">
      <selection activeCell="L13" sqref="L13"/>
    </sheetView>
  </sheetViews>
  <sheetFormatPr defaultColWidth="0.85546875" defaultRowHeight="15"/>
  <cols>
    <col min="1" max="1" width="4.7109375" style="3" customWidth="1"/>
    <col min="2" max="2" width="18" style="3" customWidth="1"/>
    <col min="3" max="12" width="11.42578125" style="3" customWidth="1"/>
    <col min="13" max="252" width="4.7109375" style="3" customWidth="1"/>
    <col min="253" max="16384" width="0.85546875" style="3"/>
  </cols>
  <sheetData>
    <row r="1" spans="1:12" s="1" customFormat="1" ht="14.25">
      <c r="L1" s="2" t="s">
        <v>4</v>
      </c>
    </row>
    <row r="2" spans="1:12">
      <c r="L2" s="2"/>
    </row>
    <row r="3" spans="1:12" s="1" customFormat="1" ht="33" customHeight="1">
      <c r="A3" s="854" t="s">
        <v>5</v>
      </c>
      <c r="B3" s="854"/>
      <c r="C3" s="854"/>
      <c r="D3" s="854"/>
      <c r="E3" s="854"/>
      <c r="F3" s="854"/>
      <c r="G3" s="854"/>
      <c r="H3" s="854"/>
      <c r="I3" s="854"/>
      <c r="J3" s="854"/>
      <c r="K3" s="854"/>
      <c r="L3" s="854"/>
    </row>
    <row r="4" spans="1:12" s="1" customFormat="1" ht="14.25">
      <c r="A4" s="867" t="s">
        <v>48</v>
      </c>
      <c r="B4" s="867"/>
      <c r="C4" s="867"/>
      <c r="D4" s="867"/>
      <c r="E4" s="867"/>
      <c r="F4" s="867"/>
      <c r="G4" s="867"/>
      <c r="H4" s="867"/>
      <c r="I4" s="867"/>
      <c r="J4" s="867"/>
      <c r="K4" s="867"/>
      <c r="L4" s="867"/>
    </row>
    <row r="5" spans="1:12">
      <c r="A5" s="855" t="s">
        <v>1</v>
      </c>
      <c r="B5" s="855"/>
      <c r="C5" s="855"/>
      <c r="D5" s="855"/>
      <c r="E5" s="855"/>
      <c r="F5" s="855"/>
      <c r="G5" s="855"/>
      <c r="H5" s="855"/>
      <c r="I5" s="855"/>
      <c r="J5" s="855"/>
      <c r="K5" s="855"/>
      <c r="L5" s="855"/>
    </row>
    <row r="6" spans="1:12" s="1" customFormat="1" ht="14.25">
      <c r="A6" s="856" t="s">
        <v>42</v>
      </c>
      <c r="B6" s="856"/>
      <c r="C6" s="856"/>
      <c r="D6" s="856"/>
      <c r="E6" s="856"/>
      <c r="F6" s="856"/>
      <c r="G6" s="856"/>
      <c r="H6" s="856"/>
      <c r="I6" s="856"/>
      <c r="J6" s="856"/>
      <c r="K6" s="856"/>
      <c r="L6" s="856"/>
    </row>
    <row r="7" spans="1:12">
      <c r="L7" s="2" t="s">
        <v>11</v>
      </c>
    </row>
    <row r="9" spans="1:12" s="1" customFormat="1" ht="14.25">
      <c r="A9" s="857" t="s">
        <v>0</v>
      </c>
      <c r="B9" s="860" t="s">
        <v>7</v>
      </c>
      <c r="C9" s="863" t="s">
        <v>12</v>
      </c>
      <c r="D9" s="864"/>
      <c r="E9" s="864"/>
      <c r="F9" s="864"/>
      <c r="G9" s="864"/>
      <c r="H9" s="864"/>
      <c r="I9" s="864"/>
      <c r="J9" s="864"/>
      <c r="K9" s="864"/>
      <c r="L9" s="864"/>
    </row>
    <row r="10" spans="1:12" s="1" customFormat="1" ht="132" customHeight="1">
      <c r="A10" s="858"/>
      <c r="B10" s="861"/>
      <c r="C10" s="865" t="s">
        <v>54</v>
      </c>
      <c r="D10" s="866"/>
      <c r="E10" s="865" t="s">
        <v>53</v>
      </c>
      <c r="F10" s="866"/>
      <c r="G10" s="865" t="s">
        <v>13</v>
      </c>
      <c r="H10" s="866"/>
      <c r="I10" s="865" t="s">
        <v>14</v>
      </c>
      <c r="J10" s="866"/>
      <c r="K10" s="865" t="s">
        <v>15</v>
      </c>
      <c r="L10" s="866"/>
    </row>
    <row r="11" spans="1:12">
      <c r="A11" s="859"/>
      <c r="B11" s="862"/>
      <c r="C11" s="7" t="s">
        <v>2</v>
      </c>
      <c r="D11" s="7" t="s">
        <v>3</v>
      </c>
      <c r="E11" s="7" t="s">
        <v>2</v>
      </c>
      <c r="F11" s="7" t="s">
        <v>3</v>
      </c>
      <c r="G11" s="7" t="s">
        <v>2</v>
      </c>
      <c r="H11" s="7" t="s">
        <v>3</v>
      </c>
      <c r="I11" s="7" t="s">
        <v>2</v>
      </c>
      <c r="J11" s="7" t="s">
        <v>3</v>
      </c>
      <c r="K11" s="7" t="s">
        <v>2</v>
      </c>
      <c r="L11" s="7" t="s">
        <v>3</v>
      </c>
    </row>
    <row r="12" spans="1:12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4">
        <v>9</v>
      </c>
      <c r="J12" s="4">
        <v>10</v>
      </c>
      <c r="K12" s="4">
        <v>11</v>
      </c>
      <c r="L12" s="4">
        <v>12</v>
      </c>
    </row>
    <row r="13" spans="1:12">
      <c r="A13" s="8" t="s">
        <v>44</v>
      </c>
      <c r="B13" s="5" t="s">
        <v>45</v>
      </c>
      <c r="C13" s="12" t="s">
        <v>47</v>
      </c>
      <c r="D13" s="12" t="s">
        <v>47</v>
      </c>
      <c r="E13" s="38">
        <v>2.04</v>
      </c>
      <c r="F13" s="38">
        <f>H13/86754</f>
        <v>1.8774561976136306</v>
      </c>
      <c r="G13" s="34">
        <v>151784</v>
      </c>
      <c r="H13" s="106">
        <f>'КОТ. 2020г. Гкал'!DJ31+'КОТ. 2020г. Гкал'!DK31+'СТОР. 2020 ГОД'!DV104</f>
        <v>162876.83496777291</v>
      </c>
      <c r="I13" s="38">
        <f>K13/(G13/E13)</f>
        <v>2.8101068544774153</v>
      </c>
      <c r="J13" s="38">
        <f>L13/86754</f>
        <v>2.6965560640672432</v>
      </c>
      <c r="K13" s="34">
        <v>209082.97</v>
      </c>
      <c r="L13" s="106">
        <f>'КОТ. 2020 г. м3'!EI27+'СТОР. 2020 ГОД'!DV106</f>
        <v>233937.02478208963</v>
      </c>
    </row>
    <row r="14" spans="1:12" ht="30">
      <c r="A14" s="32">
        <v>2</v>
      </c>
      <c r="B14" s="31" t="s">
        <v>46</v>
      </c>
      <c r="C14" s="33">
        <v>0.15579999999999999</v>
      </c>
      <c r="D14" s="104">
        <v>0.156</v>
      </c>
      <c r="E14" s="6" t="s">
        <v>47</v>
      </c>
      <c r="F14" s="6" t="s">
        <v>47</v>
      </c>
      <c r="G14" s="6" t="s">
        <v>47</v>
      </c>
      <c r="H14" s="6" t="s">
        <v>47</v>
      </c>
      <c r="I14" s="6" t="s">
        <v>47</v>
      </c>
      <c r="J14" s="6" t="s">
        <v>47</v>
      </c>
      <c r="K14" s="6" t="s">
        <v>47</v>
      </c>
      <c r="L14" s="6" t="s">
        <v>47</v>
      </c>
    </row>
    <row r="15" spans="1:12" ht="24.75" customHeight="1"/>
    <row r="16" spans="1:12" s="1" customFormat="1">
      <c r="A16" s="851" t="s">
        <v>49</v>
      </c>
      <c r="B16" s="851"/>
      <c r="C16" s="851"/>
      <c r="D16" s="851"/>
      <c r="E16" s="851"/>
      <c r="F16" s="851"/>
      <c r="G16" s="851"/>
      <c r="H16" s="851"/>
      <c r="I16" s="851"/>
      <c r="J16" s="851"/>
      <c r="K16" s="851"/>
      <c r="L16" s="851"/>
    </row>
    <row r="17" spans="1:9" ht="62.25" customHeight="1">
      <c r="B17" s="852" t="s">
        <v>52</v>
      </c>
      <c r="C17" s="852"/>
      <c r="D17" s="852"/>
      <c r="E17" s="852"/>
      <c r="F17" s="852"/>
    </row>
    <row r="18" spans="1:9" s="10" customFormat="1" ht="28.5" customHeight="1">
      <c r="A18" s="853" t="s">
        <v>50</v>
      </c>
      <c r="B18" s="853"/>
      <c r="C18" s="853"/>
      <c r="D18" s="853"/>
      <c r="E18" s="853"/>
      <c r="F18" s="853"/>
      <c r="G18" s="13"/>
      <c r="H18" s="13"/>
      <c r="I18" s="13"/>
    </row>
    <row r="19" spans="1:9" s="10" customFormat="1">
      <c r="C19" s="9"/>
      <c r="D19" s="9"/>
      <c r="E19" s="9"/>
      <c r="F19" s="9"/>
      <c r="G19" s="9"/>
      <c r="H19" s="9"/>
      <c r="I19" s="9"/>
    </row>
    <row r="20" spans="1:9" s="10" customFormat="1">
      <c r="C20" s="13"/>
      <c r="D20" s="13"/>
      <c r="E20" s="13"/>
      <c r="F20" s="13"/>
      <c r="G20" s="13"/>
      <c r="H20" s="13"/>
      <c r="I20" s="13"/>
    </row>
    <row r="21" spans="1:9" s="10" customFormat="1">
      <c r="C21" s="9"/>
      <c r="D21" s="9"/>
      <c r="E21" s="9"/>
      <c r="F21" s="9"/>
      <c r="G21" s="9"/>
      <c r="H21" s="9"/>
      <c r="I21" s="9"/>
    </row>
  </sheetData>
  <mergeCells count="15">
    <mergeCell ref="B17:F17"/>
    <mergeCell ref="A18:F18"/>
    <mergeCell ref="A16:L16"/>
    <mergeCell ref="K10:L10"/>
    <mergeCell ref="A3:L3"/>
    <mergeCell ref="A5:L5"/>
    <mergeCell ref="A6:L6"/>
    <mergeCell ref="A9:A11"/>
    <mergeCell ref="B9:B11"/>
    <mergeCell ref="C9:L9"/>
    <mergeCell ref="C10:D10"/>
    <mergeCell ref="E10:F10"/>
    <mergeCell ref="G10:H10"/>
    <mergeCell ref="I10:J10"/>
    <mergeCell ref="A4:L4"/>
  </mergeCells>
  <pageMargins left="0.39370078740157483" right="0.31496062992125984" top="0.78740157480314965" bottom="0.39370078740157483" header="0.19685039370078741" footer="0.19685039370078741"/>
  <pageSetup paperSize="9" fitToHeight="0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L21"/>
  <sheetViews>
    <sheetView tabSelected="1" view="pageBreakPreview" zoomScale="85" zoomScaleNormal="100" zoomScaleSheetLayoutView="85" workbookViewId="0">
      <selection activeCell="E14" sqref="E14"/>
    </sheetView>
  </sheetViews>
  <sheetFormatPr defaultColWidth="0.85546875" defaultRowHeight="12.75" customHeight="1"/>
  <cols>
    <col min="1" max="1" width="10.5703125" style="14" customWidth="1"/>
    <col min="2" max="2" width="65.85546875" style="14" customWidth="1"/>
    <col min="3" max="3" width="26.7109375" style="15" customWidth="1"/>
    <col min="4" max="4" width="20.42578125" style="14" customWidth="1"/>
    <col min="5" max="5" width="23.85546875" style="14" customWidth="1"/>
    <col min="6" max="7" width="0.85546875" style="14"/>
    <col min="8" max="8" width="21.140625" style="14" customWidth="1"/>
    <col min="9" max="10" width="15.28515625" style="14" customWidth="1"/>
    <col min="11" max="16384" width="0.85546875" style="14"/>
  </cols>
  <sheetData>
    <row r="1" spans="1:12" ht="15.75">
      <c r="E1" s="16" t="s">
        <v>16</v>
      </c>
    </row>
    <row r="2" spans="1:12" ht="7.5" customHeight="1"/>
    <row r="3" spans="1:12" s="17" customFormat="1" ht="15.75">
      <c r="A3" s="868" t="s">
        <v>17</v>
      </c>
      <c r="B3" s="868"/>
      <c r="C3" s="868"/>
      <c r="D3" s="868"/>
      <c r="E3" s="868"/>
    </row>
    <row r="4" spans="1:12" ht="15.75">
      <c r="A4" s="1143" t="s">
        <v>48</v>
      </c>
      <c r="B4" s="1143"/>
      <c r="C4" s="1143"/>
      <c r="D4" s="1143"/>
      <c r="E4" s="1143"/>
      <c r="F4" s="1142"/>
      <c r="G4" s="1142"/>
      <c r="H4" s="1142"/>
      <c r="I4" s="1142"/>
      <c r="J4" s="1142"/>
      <c r="K4" s="1142"/>
      <c r="L4" s="1142"/>
    </row>
    <row r="5" spans="1:12" s="17" customFormat="1" ht="18" customHeight="1">
      <c r="A5" s="873" t="s">
        <v>43</v>
      </c>
      <c r="B5" s="873"/>
      <c r="C5" s="873"/>
      <c r="D5" s="873"/>
      <c r="E5" s="873"/>
    </row>
    <row r="6" spans="1:12" ht="10.5" customHeight="1"/>
    <row r="7" spans="1:12" s="17" customFormat="1" ht="39.75" customHeight="1">
      <c r="A7" s="18" t="s">
        <v>0</v>
      </c>
      <c r="B7" s="19" t="s">
        <v>18</v>
      </c>
      <c r="C7" s="18" t="s">
        <v>19</v>
      </c>
      <c r="D7" s="20" t="s">
        <v>20</v>
      </c>
      <c r="E7" s="20" t="s">
        <v>21</v>
      </c>
    </row>
    <row r="8" spans="1:12" ht="15.75">
      <c r="A8" s="21">
        <v>1</v>
      </c>
      <c r="B8" s="21">
        <v>2</v>
      </c>
      <c r="C8" s="22">
        <v>3</v>
      </c>
      <c r="D8" s="23">
        <v>4</v>
      </c>
      <c r="E8" s="23">
        <v>5</v>
      </c>
      <c r="H8" s="14" t="s">
        <v>372</v>
      </c>
      <c r="I8" s="1144" t="s">
        <v>202</v>
      </c>
    </row>
    <row r="9" spans="1:12" ht="37.5" customHeight="1">
      <c r="A9" s="24">
        <v>1</v>
      </c>
      <c r="B9" s="25" t="s">
        <v>55</v>
      </c>
      <c r="C9" s="35" t="s">
        <v>56</v>
      </c>
      <c r="D9" s="23">
        <v>0.189</v>
      </c>
      <c r="E9" s="1147">
        <f>I16/(I12+I10+I90)</f>
        <v>0.24978453737429607</v>
      </c>
      <c r="H9" s="1139" t="s">
        <v>367</v>
      </c>
      <c r="I9" s="1141">
        <v>20733</v>
      </c>
    </row>
    <row r="10" spans="1:12" ht="36" customHeight="1">
      <c r="A10" s="26" t="s">
        <v>22</v>
      </c>
      <c r="B10" s="27" t="s">
        <v>23</v>
      </c>
      <c r="C10" s="22" t="s">
        <v>24</v>
      </c>
      <c r="D10" s="103">
        <v>0.15579999999999999</v>
      </c>
      <c r="E10" s="105">
        <v>0.156</v>
      </c>
      <c r="H10" s="1140" t="s">
        <v>368</v>
      </c>
      <c r="I10" s="1141">
        <v>23972</v>
      </c>
    </row>
    <row r="11" spans="1:12" ht="20.25" customHeight="1">
      <c r="A11" s="24" t="s">
        <v>25</v>
      </c>
      <c r="B11" s="25" t="s">
        <v>26</v>
      </c>
      <c r="C11" s="22" t="s">
        <v>27</v>
      </c>
      <c r="D11" s="23">
        <v>0.35299999999999998</v>
      </c>
      <c r="E11" s="1149">
        <v>0</v>
      </c>
    </row>
    <row r="12" spans="1:12" ht="48.75" customHeight="1">
      <c r="A12" s="24" t="s">
        <v>28</v>
      </c>
      <c r="B12" s="25" t="s">
        <v>29</v>
      </c>
      <c r="C12" s="22" t="s">
        <v>30</v>
      </c>
      <c r="D12" s="850">
        <v>60</v>
      </c>
      <c r="E12" s="850">
        <v>42.3</v>
      </c>
      <c r="H12" s="1146" t="s">
        <v>371</v>
      </c>
      <c r="I12" s="1145">
        <v>3770426.2040000004</v>
      </c>
    </row>
    <row r="13" spans="1:12" ht="14.25" customHeight="1">
      <c r="A13" s="869" t="s">
        <v>31</v>
      </c>
      <c r="B13" s="871" t="s">
        <v>32</v>
      </c>
      <c r="C13" s="22" t="s">
        <v>33</v>
      </c>
      <c r="D13" s="36">
        <v>151784</v>
      </c>
      <c r="E13" s="848">
        <f>'6.2 (табл.2)'!H13</f>
        <v>162876.83496777291</v>
      </c>
    </row>
    <row r="14" spans="1:12" ht="33.75" customHeight="1">
      <c r="A14" s="870"/>
      <c r="B14" s="872"/>
      <c r="C14" s="22" t="s">
        <v>34</v>
      </c>
      <c r="D14" s="23">
        <v>7.4</v>
      </c>
      <c r="E14" s="1148">
        <f>E13/1756341.044*100</f>
        <v>9.2736450887025388</v>
      </c>
      <c r="H14" s="849"/>
    </row>
    <row r="15" spans="1:12" ht="19.5" customHeight="1">
      <c r="A15" s="869" t="s">
        <v>35</v>
      </c>
      <c r="B15" s="871" t="s">
        <v>36</v>
      </c>
      <c r="C15" s="22" t="s">
        <v>37</v>
      </c>
      <c r="D15" s="36">
        <v>209082.97</v>
      </c>
      <c r="E15" s="848">
        <f>'6.2 (табл.2)'!L13</f>
        <v>233937.02478208963</v>
      </c>
      <c r="I15" s="14" t="s">
        <v>369</v>
      </c>
    </row>
    <row r="16" spans="1:12" ht="17.25" customHeight="1" thickBot="1">
      <c r="A16" s="870"/>
      <c r="B16" s="872"/>
      <c r="C16" s="22" t="s">
        <v>38</v>
      </c>
      <c r="D16" s="23" t="s">
        <v>47</v>
      </c>
      <c r="E16" s="23" t="s">
        <v>47</v>
      </c>
      <c r="H16" s="1101" t="s">
        <v>370</v>
      </c>
      <c r="I16" s="1106">
        <v>947782</v>
      </c>
      <c r="J16" s="14">
        <f>I16-I17-I18</f>
        <v>753361</v>
      </c>
    </row>
    <row r="17" spans="1:12" ht="64.5" customHeight="1">
      <c r="A17" s="24" t="s">
        <v>39</v>
      </c>
      <c r="B17" s="25" t="s">
        <v>40</v>
      </c>
      <c r="C17" s="22" t="s">
        <v>41</v>
      </c>
      <c r="D17" s="23" t="s">
        <v>47</v>
      </c>
      <c r="E17" s="23" t="s">
        <v>47</v>
      </c>
      <c r="H17" s="1008" t="s">
        <v>358</v>
      </c>
      <c r="I17" s="1083">
        <v>51728</v>
      </c>
      <c r="J17" s="14">
        <f>J16/I12</f>
        <v>0.19980791540244661</v>
      </c>
    </row>
    <row r="18" spans="1:12" ht="24" customHeight="1" thickBot="1">
      <c r="H18" s="1067" t="s">
        <v>359</v>
      </c>
      <c r="I18" s="1092">
        <v>142693</v>
      </c>
    </row>
    <row r="19" spans="1:12" s="17" customFormat="1" ht="15.75" customHeight="1">
      <c r="A19" s="851" t="s">
        <v>49</v>
      </c>
      <c r="B19" s="851"/>
      <c r="C19" s="851"/>
      <c r="D19" s="851"/>
      <c r="E19" s="851"/>
      <c r="F19" s="30"/>
      <c r="G19" s="30"/>
      <c r="H19" s="30"/>
      <c r="I19" s="30"/>
      <c r="J19" s="30"/>
      <c r="K19" s="30"/>
      <c r="L19" s="30"/>
    </row>
    <row r="20" spans="1:12" s="17" customFormat="1" ht="35.25" customHeight="1">
      <c r="A20" s="852" t="s">
        <v>57</v>
      </c>
      <c r="B20" s="852"/>
      <c r="C20" s="852"/>
      <c r="D20" s="852"/>
      <c r="E20" s="852"/>
      <c r="F20" s="37"/>
      <c r="G20" s="3"/>
      <c r="H20" s="3"/>
      <c r="I20" s="3"/>
      <c r="J20" s="3"/>
      <c r="K20" s="3"/>
      <c r="L20" s="3"/>
    </row>
    <row r="21" spans="1:12" ht="35.25" customHeight="1">
      <c r="A21" s="853" t="s">
        <v>50</v>
      </c>
      <c r="B21" s="853"/>
      <c r="C21" s="853"/>
      <c r="D21" s="853"/>
      <c r="E21" s="853"/>
      <c r="F21" s="853"/>
      <c r="G21" s="13"/>
      <c r="H21" s="13"/>
      <c r="I21" s="13"/>
      <c r="J21" s="10"/>
      <c r="K21" s="10"/>
      <c r="L21" s="10"/>
    </row>
  </sheetData>
  <mergeCells count="10">
    <mergeCell ref="A21:F21"/>
    <mergeCell ref="A19:E19"/>
    <mergeCell ref="A20:E20"/>
    <mergeCell ref="A3:E3"/>
    <mergeCell ref="A13:A14"/>
    <mergeCell ref="B13:B14"/>
    <mergeCell ref="A15:A16"/>
    <mergeCell ref="B15:B16"/>
    <mergeCell ref="A5:E5"/>
    <mergeCell ref="A4:E4"/>
  </mergeCells>
  <pageMargins left="0.39370078740157483" right="0.31496062992125984" top="0.78740157480314965" bottom="0.39370078740157483" header="0.19685039370078741" footer="0.19685039370078741"/>
  <pageSetup paperSize="9" scale="9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4:BA136"/>
  <sheetViews>
    <sheetView workbookViewId="0">
      <selection activeCell="K27" sqref="K27"/>
    </sheetView>
  </sheetViews>
  <sheetFormatPr defaultRowHeight="12.75" outlineLevelRow="1"/>
  <cols>
    <col min="1" max="1" width="6.5703125" style="39" customWidth="1"/>
    <col min="2" max="2" width="8.140625" style="39" customWidth="1"/>
    <col min="3" max="3" width="12.42578125" style="39" customWidth="1"/>
    <col min="4" max="4" width="9.85546875" style="39" customWidth="1"/>
    <col min="5" max="5" width="17.140625" style="39" customWidth="1"/>
    <col min="6" max="6" width="10" style="39" customWidth="1"/>
    <col min="7" max="7" width="9.85546875" style="39" customWidth="1"/>
    <col min="8" max="8" width="7.42578125" style="39" customWidth="1"/>
    <col min="9" max="9" width="12.28515625" style="39" customWidth="1"/>
    <col min="10" max="10" width="9.42578125" style="39" customWidth="1"/>
    <col min="11" max="11" width="10.140625" style="39" customWidth="1"/>
    <col min="12" max="12" width="10.28515625" style="39" customWidth="1"/>
    <col min="13" max="13" width="10.7109375" style="39" customWidth="1"/>
    <col min="14" max="14" width="9.85546875" style="39" customWidth="1"/>
    <col min="15" max="15" width="8.42578125" style="39" customWidth="1"/>
    <col min="16" max="16" width="10.5703125" style="39" customWidth="1"/>
    <col min="17" max="18" width="9.140625" style="39"/>
    <col min="19" max="19" width="10.5703125" style="39" customWidth="1"/>
    <col min="20" max="21" width="9.140625" style="39"/>
    <col min="22" max="22" width="10.28515625" style="39" customWidth="1"/>
    <col min="23" max="23" width="11.42578125" style="39" customWidth="1"/>
    <col min="24" max="256" width="9.140625" style="39"/>
    <col min="257" max="257" width="6.5703125" style="39" customWidth="1"/>
    <col min="258" max="258" width="8.140625" style="39" customWidth="1"/>
    <col min="259" max="259" width="12.42578125" style="39" customWidth="1"/>
    <col min="260" max="260" width="9.85546875" style="39" customWidth="1"/>
    <col min="261" max="261" width="17.140625" style="39" customWidth="1"/>
    <col min="262" max="262" width="10" style="39" customWidth="1"/>
    <col min="263" max="263" width="9.85546875" style="39" customWidth="1"/>
    <col min="264" max="264" width="7.42578125" style="39" customWidth="1"/>
    <col min="265" max="265" width="12.28515625" style="39" customWidth="1"/>
    <col min="266" max="266" width="9.42578125" style="39" customWidth="1"/>
    <col min="267" max="267" width="10.140625" style="39" customWidth="1"/>
    <col min="268" max="268" width="10.28515625" style="39" customWidth="1"/>
    <col min="269" max="269" width="10.7109375" style="39" customWidth="1"/>
    <col min="270" max="270" width="9.85546875" style="39" customWidth="1"/>
    <col min="271" max="271" width="8.42578125" style="39" customWidth="1"/>
    <col min="272" max="272" width="10.5703125" style="39" customWidth="1"/>
    <col min="273" max="274" width="9.140625" style="39"/>
    <col min="275" max="275" width="10.5703125" style="39" customWidth="1"/>
    <col min="276" max="277" width="9.140625" style="39"/>
    <col min="278" max="278" width="10.28515625" style="39" customWidth="1"/>
    <col min="279" max="279" width="11.42578125" style="39" customWidth="1"/>
    <col min="280" max="512" width="9.140625" style="39"/>
    <col min="513" max="513" width="6.5703125" style="39" customWidth="1"/>
    <col min="514" max="514" width="8.140625" style="39" customWidth="1"/>
    <col min="515" max="515" width="12.42578125" style="39" customWidth="1"/>
    <col min="516" max="516" width="9.85546875" style="39" customWidth="1"/>
    <col min="517" max="517" width="17.140625" style="39" customWidth="1"/>
    <col min="518" max="518" width="10" style="39" customWidth="1"/>
    <col min="519" max="519" width="9.85546875" style="39" customWidth="1"/>
    <col min="520" max="520" width="7.42578125" style="39" customWidth="1"/>
    <col min="521" max="521" width="12.28515625" style="39" customWidth="1"/>
    <col min="522" max="522" width="9.42578125" style="39" customWidth="1"/>
    <col min="523" max="523" width="10.140625" style="39" customWidth="1"/>
    <col min="524" max="524" width="10.28515625" style="39" customWidth="1"/>
    <col min="525" max="525" width="10.7109375" style="39" customWidth="1"/>
    <col min="526" max="526" width="9.85546875" style="39" customWidth="1"/>
    <col min="527" max="527" width="8.42578125" style="39" customWidth="1"/>
    <col min="528" max="528" width="10.5703125" style="39" customWidth="1"/>
    <col min="529" max="530" width="9.140625" style="39"/>
    <col min="531" max="531" width="10.5703125" style="39" customWidth="1"/>
    <col min="532" max="533" width="9.140625" style="39"/>
    <col min="534" max="534" width="10.28515625" style="39" customWidth="1"/>
    <col min="535" max="535" width="11.42578125" style="39" customWidth="1"/>
    <col min="536" max="768" width="9.140625" style="39"/>
    <col min="769" max="769" width="6.5703125" style="39" customWidth="1"/>
    <col min="770" max="770" width="8.140625" style="39" customWidth="1"/>
    <col min="771" max="771" width="12.42578125" style="39" customWidth="1"/>
    <col min="772" max="772" width="9.85546875" style="39" customWidth="1"/>
    <col min="773" max="773" width="17.140625" style="39" customWidth="1"/>
    <col min="774" max="774" width="10" style="39" customWidth="1"/>
    <col min="775" max="775" width="9.85546875" style="39" customWidth="1"/>
    <col min="776" max="776" width="7.42578125" style="39" customWidth="1"/>
    <col min="777" max="777" width="12.28515625" style="39" customWidth="1"/>
    <col min="778" max="778" width="9.42578125" style="39" customWidth="1"/>
    <col min="779" max="779" width="10.140625" style="39" customWidth="1"/>
    <col min="780" max="780" width="10.28515625" style="39" customWidth="1"/>
    <col min="781" max="781" width="10.7109375" style="39" customWidth="1"/>
    <col min="782" max="782" width="9.85546875" style="39" customWidth="1"/>
    <col min="783" max="783" width="8.42578125" style="39" customWidth="1"/>
    <col min="784" max="784" width="10.5703125" style="39" customWidth="1"/>
    <col min="785" max="786" width="9.140625" style="39"/>
    <col min="787" max="787" width="10.5703125" style="39" customWidth="1"/>
    <col min="788" max="789" width="9.140625" style="39"/>
    <col min="790" max="790" width="10.28515625" style="39" customWidth="1"/>
    <col min="791" max="791" width="11.42578125" style="39" customWidth="1"/>
    <col min="792" max="1024" width="9.140625" style="39"/>
    <col min="1025" max="1025" width="6.5703125" style="39" customWidth="1"/>
    <col min="1026" max="1026" width="8.140625" style="39" customWidth="1"/>
    <col min="1027" max="1027" width="12.42578125" style="39" customWidth="1"/>
    <col min="1028" max="1028" width="9.85546875" style="39" customWidth="1"/>
    <col min="1029" max="1029" width="17.140625" style="39" customWidth="1"/>
    <col min="1030" max="1030" width="10" style="39" customWidth="1"/>
    <col min="1031" max="1031" width="9.85546875" style="39" customWidth="1"/>
    <col min="1032" max="1032" width="7.42578125" style="39" customWidth="1"/>
    <col min="1033" max="1033" width="12.28515625" style="39" customWidth="1"/>
    <col min="1034" max="1034" width="9.42578125" style="39" customWidth="1"/>
    <col min="1035" max="1035" width="10.140625" style="39" customWidth="1"/>
    <col min="1036" max="1036" width="10.28515625" style="39" customWidth="1"/>
    <col min="1037" max="1037" width="10.7109375" style="39" customWidth="1"/>
    <col min="1038" max="1038" width="9.85546875" style="39" customWidth="1"/>
    <col min="1039" max="1039" width="8.42578125" style="39" customWidth="1"/>
    <col min="1040" max="1040" width="10.5703125" style="39" customWidth="1"/>
    <col min="1041" max="1042" width="9.140625" style="39"/>
    <col min="1043" max="1043" width="10.5703125" style="39" customWidth="1"/>
    <col min="1044" max="1045" width="9.140625" style="39"/>
    <col min="1046" max="1046" width="10.28515625" style="39" customWidth="1"/>
    <col min="1047" max="1047" width="11.42578125" style="39" customWidth="1"/>
    <col min="1048" max="1280" width="9.140625" style="39"/>
    <col min="1281" max="1281" width="6.5703125" style="39" customWidth="1"/>
    <col min="1282" max="1282" width="8.140625" style="39" customWidth="1"/>
    <col min="1283" max="1283" width="12.42578125" style="39" customWidth="1"/>
    <col min="1284" max="1284" width="9.85546875" style="39" customWidth="1"/>
    <col min="1285" max="1285" width="17.140625" style="39" customWidth="1"/>
    <col min="1286" max="1286" width="10" style="39" customWidth="1"/>
    <col min="1287" max="1287" width="9.85546875" style="39" customWidth="1"/>
    <col min="1288" max="1288" width="7.42578125" style="39" customWidth="1"/>
    <col min="1289" max="1289" width="12.28515625" style="39" customWidth="1"/>
    <col min="1290" max="1290" width="9.42578125" style="39" customWidth="1"/>
    <col min="1291" max="1291" width="10.140625" style="39" customWidth="1"/>
    <col min="1292" max="1292" width="10.28515625" style="39" customWidth="1"/>
    <col min="1293" max="1293" width="10.7109375" style="39" customWidth="1"/>
    <col min="1294" max="1294" width="9.85546875" style="39" customWidth="1"/>
    <col min="1295" max="1295" width="8.42578125" style="39" customWidth="1"/>
    <col min="1296" max="1296" width="10.5703125" style="39" customWidth="1"/>
    <col min="1297" max="1298" width="9.140625" style="39"/>
    <col min="1299" max="1299" width="10.5703125" style="39" customWidth="1"/>
    <col min="1300" max="1301" width="9.140625" style="39"/>
    <col min="1302" max="1302" width="10.28515625" style="39" customWidth="1"/>
    <col min="1303" max="1303" width="11.42578125" style="39" customWidth="1"/>
    <col min="1304" max="1536" width="9.140625" style="39"/>
    <col min="1537" max="1537" width="6.5703125" style="39" customWidth="1"/>
    <col min="1538" max="1538" width="8.140625" style="39" customWidth="1"/>
    <col min="1539" max="1539" width="12.42578125" style="39" customWidth="1"/>
    <col min="1540" max="1540" width="9.85546875" style="39" customWidth="1"/>
    <col min="1541" max="1541" width="17.140625" style="39" customWidth="1"/>
    <col min="1542" max="1542" width="10" style="39" customWidth="1"/>
    <col min="1543" max="1543" width="9.85546875" style="39" customWidth="1"/>
    <col min="1544" max="1544" width="7.42578125" style="39" customWidth="1"/>
    <col min="1545" max="1545" width="12.28515625" style="39" customWidth="1"/>
    <col min="1546" max="1546" width="9.42578125" style="39" customWidth="1"/>
    <col min="1547" max="1547" width="10.140625" style="39" customWidth="1"/>
    <col min="1548" max="1548" width="10.28515625" style="39" customWidth="1"/>
    <col min="1549" max="1549" width="10.7109375" style="39" customWidth="1"/>
    <col min="1550" max="1550" width="9.85546875" style="39" customWidth="1"/>
    <col min="1551" max="1551" width="8.42578125" style="39" customWidth="1"/>
    <col min="1552" max="1552" width="10.5703125" style="39" customWidth="1"/>
    <col min="1553" max="1554" width="9.140625" style="39"/>
    <col min="1555" max="1555" width="10.5703125" style="39" customWidth="1"/>
    <col min="1556" max="1557" width="9.140625" style="39"/>
    <col min="1558" max="1558" width="10.28515625" style="39" customWidth="1"/>
    <col min="1559" max="1559" width="11.42578125" style="39" customWidth="1"/>
    <col min="1560" max="1792" width="9.140625" style="39"/>
    <col min="1793" max="1793" width="6.5703125" style="39" customWidth="1"/>
    <col min="1794" max="1794" width="8.140625" style="39" customWidth="1"/>
    <col min="1795" max="1795" width="12.42578125" style="39" customWidth="1"/>
    <col min="1796" max="1796" width="9.85546875" style="39" customWidth="1"/>
    <col min="1797" max="1797" width="17.140625" style="39" customWidth="1"/>
    <col min="1798" max="1798" width="10" style="39" customWidth="1"/>
    <col min="1799" max="1799" width="9.85546875" style="39" customWidth="1"/>
    <col min="1800" max="1800" width="7.42578125" style="39" customWidth="1"/>
    <col min="1801" max="1801" width="12.28515625" style="39" customWidth="1"/>
    <col min="1802" max="1802" width="9.42578125" style="39" customWidth="1"/>
    <col min="1803" max="1803" width="10.140625" style="39" customWidth="1"/>
    <col min="1804" max="1804" width="10.28515625" style="39" customWidth="1"/>
    <col min="1805" max="1805" width="10.7109375" style="39" customWidth="1"/>
    <col min="1806" max="1806" width="9.85546875" style="39" customWidth="1"/>
    <col min="1807" max="1807" width="8.42578125" style="39" customWidth="1"/>
    <col min="1808" max="1808" width="10.5703125" style="39" customWidth="1"/>
    <col min="1809" max="1810" width="9.140625" style="39"/>
    <col min="1811" max="1811" width="10.5703125" style="39" customWidth="1"/>
    <col min="1812" max="1813" width="9.140625" style="39"/>
    <col min="1814" max="1814" width="10.28515625" style="39" customWidth="1"/>
    <col min="1815" max="1815" width="11.42578125" style="39" customWidth="1"/>
    <col min="1816" max="2048" width="9.140625" style="39"/>
    <col min="2049" max="2049" width="6.5703125" style="39" customWidth="1"/>
    <col min="2050" max="2050" width="8.140625" style="39" customWidth="1"/>
    <col min="2051" max="2051" width="12.42578125" style="39" customWidth="1"/>
    <col min="2052" max="2052" width="9.85546875" style="39" customWidth="1"/>
    <col min="2053" max="2053" width="17.140625" style="39" customWidth="1"/>
    <col min="2054" max="2054" width="10" style="39" customWidth="1"/>
    <col min="2055" max="2055" width="9.85546875" style="39" customWidth="1"/>
    <col min="2056" max="2056" width="7.42578125" style="39" customWidth="1"/>
    <col min="2057" max="2057" width="12.28515625" style="39" customWidth="1"/>
    <col min="2058" max="2058" width="9.42578125" style="39" customWidth="1"/>
    <col min="2059" max="2059" width="10.140625" style="39" customWidth="1"/>
    <col min="2060" max="2060" width="10.28515625" style="39" customWidth="1"/>
    <col min="2061" max="2061" width="10.7109375" style="39" customWidth="1"/>
    <col min="2062" max="2062" width="9.85546875" style="39" customWidth="1"/>
    <col min="2063" max="2063" width="8.42578125" style="39" customWidth="1"/>
    <col min="2064" max="2064" width="10.5703125" style="39" customWidth="1"/>
    <col min="2065" max="2066" width="9.140625" style="39"/>
    <col min="2067" max="2067" width="10.5703125" style="39" customWidth="1"/>
    <col min="2068" max="2069" width="9.140625" style="39"/>
    <col min="2070" max="2070" width="10.28515625" style="39" customWidth="1"/>
    <col min="2071" max="2071" width="11.42578125" style="39" customWidth="1"/>
    <col min="2072" max="2304" width="9.140625" style="39"/>
    <col min="2305" max="2305" width="6.5703125" style="39" customWidth="1"/>
    <col min="2306" max="2306" width="8.140625" style="39" customWidth="1"/>
    <col min="2307" max="2307" width="12.42578125" style="39" customWidth="1"/>
    <col min="2308" max="2308" width="9.85546875" style="39" customWidth="1"/>
    <col min="2309" max="2309" width="17.140625" style="39" customWidth="1"/>
    <col min="2310" max="2310" width="10" style="39" customWidth="1"/>
    <col min="2311" max="2311" width="9.85546875" style="39" customWidth="1"/>
    <col min="2312" max="2312" width="7.42578125" style="39" customWidth="1"/>
    <col min="2313" max="2313" width="12.28515625" style="39" customWidth="1"/>
    <col min="2314" max="2314" width="9.42578125" style="39" customWidth="1"/>
    <col min="2315" max="2315" width="10.140625" style="39" customWidth="1"/>
    <col min="2316" max="2316" width="10.28515625" style="39" customWidth="1"/>
    <col min="2317" max="2317" width="10.7109375" style="39" customWidth="1"/>
    <col min="2318" max="2318" width="9.85546875" style="39" customWidth="1"/>
    <col min="2319" max="2319" width="8.42578125" style="39" customWidth="1"/>
    <col min="2320" max="2320" width="10.5703125" style="39" customWidth="1"/>
    <col min="2321" max="2322" width="9.140625" style="39"/>
    <col min="2323" max="2323" width="10.5703125" style="39" customWidth="1"/>
    <col min="2324" max="2325" width="9.140625" style="39"/>
    <col min="2326" max="2326" width="10.28515625" style="39" customWidth="1"/>
    <col min="2327" max="2327" width="11.42578125" style="39" customWidth="1"/>
    <col min="2328" max="2560" width="9.140625" style="39"/>
    <col min="2561" max="2561" width="6.5703125" style="39" customWidth="1"/>
    <col min="2562" max="2562" width="8.140625" style="39" customWidth="1"/>
    <col min="2563" max="2563" width="12.42578125" style="39" customWidth="1"/>
    <col min="2564" max="2564" width="9.85546875" style="39" customWidth="1"/>
    <col min="2565" max="2565" width="17.140625" style="39" customWidth="1"/>
    <col min="2566" max="2566" width="10" style="39" customWidth="1"/>
    <col min="2567" max="2567" width="9.85546875" style="39" customWidth="1"/>
    <col min="2568" max="2568" width="7.42578125" style="39" customWidth="1"/>
    <col min="2569" max="2569" width="12.28515625" style="39" customWidth="1"/>
    <col min="2570" max="2570" width="9.42578125" style="39" customWidth="1"/>
    <col min="2571" max="2571" width="10.140625" style="39" customWidth="1"/>
    <col min="2572" max="2572" width="10.28515625" style="39" customWidth="1"/>
    <col min="2573" max="2573" width="10.7109375" style="39" customWidth="1"/>
    <col min="2574" max="2574" width="9.85546875" style="39" customWidth="1"/>
    <col min="2575" max="2575" width="8.42578125" style="39" customWidth="1"/>
    <col min="2576" max="2576" width="10.5703125" style="39" customWidth="1"/>
    <col min="2577" max="2578" width="9.140625" style="39"/>
    <col min="2579" max="2579" width="10.5703125" style="39" customWidth="1"/>
    <col min="2580" max="2581" width="9.140625" style="39"/>
    <col min="2582" max="2582" width="10.28515625" style="39" customWidth="1"/>
    <col min="2583" max="2583" width="11.42578125" style="39" customWidth="1"/>
    <col min="2584" max="2816" width="9.140625" style="39"/>
    <col min="2817" max="2817" width="6.5703125" style="39" customWidth="1"/>
    <col min="2818" max="2818" width="8.140625" style="39" customWidth="1"/>
    <col min="2819" max="2819" width="12.42578125" style="39" customWidth="1"/>
    <col min="2820" max="2820" width="9.85546875" style="39" customWidth="1"/>
    <col min="2821" max="2821" width="17.140625" style="39" customWidth="1"/>
    <col min="2822" max="2822" width="10" style="39" customWidth="1"/>
    <col min="2823" max="2823" width="9.85546875" style="39" customWidth="1"/>
    <col min="2824" max="2824" width="7.42578125" style="39" customWidth="1"/>
    <col min="2825" max="2825" width="12.28515625" style="39" customWidth="1"/>
    <col min="2826" max="2826" width="9.42578125" style="39" customWidth="1"/>
    <col min="2827" max="2827" width="10.140625" style="39" customWidth="1"/>
    <col min="2828" max="2828" width="10.28515625" style="39" customWidth="1"/>
    <col min="2829" max="2829" width="10.7109375" style="39" customWidth="1"/>
    <col min="2830" max="2830" width="9.85546875" style="39" customWidth="1"/>
    <col min="2831" max="2831" width="8.42578125" style="39" customWidth="1"/>
    <col min="2832" max="2832" width="10.5703125" style="39" customWidth="1"/>
    <col min="2833" max="2834" width="9.140625" style="39"/>
    <col min="2835" max="2835" width="10.5703125" style="39" customWidth="1"/>
    <col min="2836" max="2837" width="9.140625" style="39"/>
    <col min="2838" max="2838" width="10.28515625" style="39" customWidth="1"/>
    <col min="2839" max="2839" width="11.42578125" style="39" customWidth="1"/>
    <col min="2840" max="3072" width="9.140625" style="39"/>
    <col min="3073" max="3073" width="6.5703125" style="39" customWidth="1"/>
    <col min="3074" max="3074" width="8.140625" style="39" customWidth="1"/>
    <col min="3075" max="3075" width="12.42578125" style="39" customWidth="1"/>
    <col min="3076" max="3076" width="9.85546875" style="39" customWidth="1"/>
    <col min="3077" max="3077" width="17.140625" style="39" customWidth="1"/>
    <col min="3078" max="3078" width="10" style="39" customWidth="1"/>
    <col min="3079" max="3079" width="9.85546875" style="39" customWidth="1"/>
    <col min="3080" max="3080" width="7.42578125" style="39" customWidth="1"/>
    <col min="3081" max="3081" width="12.28515625" style="39" customWidth="1"/>
    <col min="3082" max="3082" width="9.42578125" style="39" customWidth="1"/>
    <col min="3083" max="3083" width="10.140625" style="39" customWidth="1"/>
    <col min="3084" max="3084" width="10.28515625" style="39" customWidth="1"/>
    <col min="3085" max="3085" width="10.7109375" style="39" customWidth="1"/>
    <col min="3086" max="3086" width="9.85546875" style="39" customWidth="1"/>
    <col min="3087" max="3087" width="8.42578125" style="39" customWidth="1"/>
    <col min="3088" max="3088" width="10.5703125" style="39" customWidth="1"/>
    <col min="3089" max="3090" width="9.140625" style="39"/>
    <col min="3091" max="3091" width="10.5703125" style="39" customWidth="1"/>
    <col min="3092" max="3093" width="9.140625" style="39"/>
    <col min="3094" max="3094" width="10.28515625" style="39" customWidth="1"/>
    <col min="3095" max="3095" width="11.42578125" style="39" customWidth="1"/>
    <col min="3096" max="3328" width="9.140625" style="39"/>
    <col min="3329" max="3329" width="6.5703125" style="39" customWidth="1"/>
    <col min="3330" max="3330" width="8.140625" style="39" customWidth="1"/>
    <col min="3331" max="3331" width="12.42578125" style="39" customWidth="1"/>
    <col min="3332" max="3332" width="9.85546875" style="39" customWidth="1"/>
    <col min="3333" max="3333" width="17.140625" style="39" customWidth="1"/>
    <col min="3334" max="3334" width="10" style="39" customWidth="1"/>
    <col min="3335" max="3335" width="9.85546875" style="39" customWidth="1"/>
    <col min="3336" max="3336" width="7.42578125" style="39" customWidth="1"/>
    <col min="3337" max="3337" width="12.28515625" style="39" customWidth="1"/>
    <col min="3338" max="3338" width="9.42578125" style="39" customWidth="1"/>
    <col min="3339" max="3339" width="10.140625" style="39" customWidth="1"/>
    <col min="3340" max="3340" width="10.28515625" style="39" customWidth="1"/>
    <col min="3341" max="3341" width="10.7109375" style="39" customWidth="1"/>
    <col min="3342" max="3342" width="9.85546875" style="39" customWidth="1"/>
    <col min="3343" max="3343" width="8.42578125" style="39" customWidth="1"/>
    <col min="3344" max="3344" width="10.5703125" style="39" customWidth="1"/>
    <col min="3345" max="3346" width="9.140625" style="39"/>
    <col min="3347" max="3347" width="10.5703125" style="39" customWidth="1"/>
    <col min="3348" max="3349" width="9.140625" style="39"/>
    <col min="3350" max="3350" width="10.28515625" style="39" customWidth="1"/>
    <col min="3351" max="3351" width="11.42578125" style="39" customWidth="1"/>
    <col min="3352" max="3584" width="9.140625" style="39"/>
    <col min="3585" max="3585" width="6.5703125" style="39" customWidth="1"/>
    <col min="3586" max="3586" width="8.140625" style="39" customWidth="1"/>
    <col min="3587" max="3587" width="12.42578125" style="39" customWidth="1"/>
    <col min="3588" max="3588" width="9.85546875" style="39" customWidth="1"/>
    <col min="3589" max="3589" width="17.140625" style="39" customWidth="1"/>
    <col min="3590" max="3590" width="10" style="39" customWidth="1"/>
    <col min="3591" max="3591" width="9.85546875" style="39" customWidth="1"/>
    <col min="3592" max="3592" width="7.42578125" style="39" customWidth="1"/>
    <col min="3593" max="3593" width="12.28515625" style="39" customWidth="1"/>
    <col min="3594" max="3594" width="9.42578125" style="39" customWidth="1"/>
    <col min="3595" max="3595" width="10.140625" style="39" customWidth="1"/>
    <col min="3596" max="3596" width="10.28515625" style="39" customWidth="1"/>
    <col min="3597" max="3597" width="10.7109375" style="39" customWidth="1"/>
    <col min="3598" max="3598" width="9.85546875" style="39" customWidth="1"/>
    <col min="3599" max="3599" width="8.42578125" style="39" customWidth="1"/>
    <col min="3600" max="3600" width="10.5703125" style="39" customWidth="1"/>
    <col min="3601" max="3602" width="9.140625" style="39"/>
    <col min="3603" max="3603" width="10.5703125" style="39" customWidth="1"/>
    <col min="3604" max="3605" width="9.140625" style="39"/>
    <col min="3606" max="3606" width="10.28515625" style="39" customWidth="1"/>
    <col min="3607" max="3607" width="11.42578125" style="39" customWidth="1"/>
    <col min="3608" max="3840" width="9.140625" style="39"/>
    <col min="3841" max="3841" width="6.5703125" style="39" customWidth="1"/>
    <col min="3842" max="3842" width="8.140625" style="39" customWidth="1"/>
    <col min="3843" max="3843" width="12.42578125" style="39" customWidth="1"/>
    <col min="3844" max="3844" width="9.85546875" style="39" customWidth="1"/>
    <col min="3845" max="3845" width="17.140625" style="39" customWidth="1"/>
    <col min="3846" max="3846" width="10" style="39" customWidth="1"/>
    <col min="3847" max="3847" width="9.85546875" style="39" customWidth="1"/>
    <col min="3848" max="3848" width="7.42578125" style="39" customWidth="1"/>
    <col min="3849" max="3849" width="12.28515625" style="39" customWidth="1"/>
    <col min="3850" max="3850" width="9.42578125" style="39" customWidth="1"/>
    <col min="3851" max="3851" width="10.140625" style="39" customWidth="1"/>
    <col min="3852" max="3852" width="10.28515625" style="39" customWidth="1"/>
    <col min="3853" max="3853" width="10.7109375" style="39" customWidth="1"/>
    <col min="3854" max="3854" width="9.85546875" style="39" customWidth="1"/>
    <col min="3855" max="3855" width="8.42578125" style="39" customWidth="1"/>
    <col min="3856" max="3856" width="10.5703125" style="39" customWidth="1"/>
    <col min="3857" max="3858" width="9.140625" style="39"/>
    <col min="3859" max="3859" width="10.5703125" style="39" customWidth="1"/>
    <col min="3860" max="3861" width="9.140625" style="39"/>
    <col min="3862" max="3862" width="10.28515625" style="39" customWidth="1"/>
    <col min="3863" max="3863" width="11.42578125" style="39" customWidth="1"/>
    <col min="3864" max="4096" width="9.140625" style="39"/>
    <col min="4097" max="4097" width="6.5703125" style="39" customWidth="1"/>
    <col min="4098" max="4098" width="8.140625" style="39" customWidth="1"/>
    <col min="4099" max="4099" width="12.42578125" style="39" customWidth="1"/>
    <col min="4100" max="4100" width="9.85546875" style="39" customWidth="1"/>
    <col min="4101" max="4101" width="17.140625" style="39" customWidth="1"/>
    <col min="4102" max="4102" width="10" style="39" customWidth="1"/>
    <col min="4103" max="4103" width="9.85546875" style="39" customWidth="1"/>
    <col min="4104" max="4104" width="7.42578125" style="39" customWidth="1"/>
    <col min="4105" max="4105" width="12.28515625" style="39" customWidth="1"/>
    <col min="4106" max="4106" width="9.42578125" style="39" customWidth="1"/>
    <col min="4107" max="4107" width="10.140625" style="39" customWidth="1"/>
    <col min="4108" max="4108" width="10.28515625" style="39" customWidth="1"/>
    <col min="4109" max="4109" width="10.7109375" style="39" customWidth="1"/>
    <col min="4110" max="4110" width="9.85546875" style="39" customWidth="1"/>
    <col min="4111" max="4111" width="8.42578125" style="39" customWidth="1"/>
    <col min="4112" max="4112" width="10.5703125" style="39" customWidth="1"/>
    <col min="4113" max="4114" width="9.140625" style="39"/>
    <col min="4115" max="4115" width="10.5703125" style="39" customWidth="1"/>
    <col min="4116" max="4117" width="9.140625" style="39"/>
    <col min="4118" max="4118" width="10.28515625" style="39" customWidth="1"/>
    <col min="4119" max="4119" width="11.42578125" style="39" customWidth="1"/>
    <col min="4120" max="4352" width="9.140625" style="39"/>
    <col min="4353" max="4353" width="6.5703125" style="39" customWidth="1"/>
    <col min="4354" max="4354" width="8.140625" style="39" customWidth="1"/>
    <col min="4355" max="4355" width="12.42578125" style="39" customWidth="1"/>
    <col min="4356" max="4356" width="9.85546875" style="39" customWidth="1"/>
    <col min="4357" max="4357" width="17.140625" style="39" customWidth="1"/>
    <col min="4358" max="4358" width="10" style="39" customWidth="1"/>
    <col min="4359" max="4359" width="9.85546875" style="39" customWidth="1"/>
    <col min="4360" max="4360" width="7.42578125" style="39" customWidth="1"/>
    <col min="4361" max="4361" width="12.28515625" style="39" customWidth="1"/>
    <col min="4362" max="4362" width="9.42578125" style="39" customWidth="1"/>
    <col min="4363" max="4363" width="10.140625" style="39" customWidth="1"/>
    <col min="4364" max="4364" width="10.28515625" style="39" customWidth="1"/>
    <col min="4365" max="4365" width="10.7109375" style="39" customWidth="1"/>
    <col min="4366" max="4366" width="9.85546875" style="39" customWidth="1"/>
    <col min="4367" max="4367" width="8.42578125" style="39" customWidth="1"/>
    <col min="4368" max="4368" width="10.5703125" style="39" customWidth="1"/>
    <col min="4369" max="4370" width="9.140625" style="39"/>
    <col min="4371" max="4371" width="10.5703125" style="39" customWidth="1"/>
    <col min="4372" max="4373" width="9.140625" style="39"/>
    <col min="4374" max="4374" width="10.28515625" style="39" customWidth="1"/>
    <col min="4375" max="4375" width="11.42578125" style="39" customWidth="1"/>
    <col min="4376" max="4608" width="9.140625" style="39"/>
    <col min="4609" max="4609" width="6.5703125" style="39" customWidth="1"/>
    <col min="4610" max="4610" width="8.140625" style="39" customWidth="1"/>
    <col min="4611" max="4611" width="12.42578125" style="39" customWidth="1"/>
    <col min="4612" max="4612" width="9.85546875" style="39" customWidth="1"/>
    <col min="4613" max="4613" width="17.140625" style="39" customWidth="1"/>
    <col min="4614" max="4614" width="10" style="39" customWidth="1"/>
    <col min="4615" max="4615" width="9.85546875" style="39" customWidth="1"/>
    <col min="4616" max="4616" width="7.42578125" style="39" customWidth="1"/>
    <col min="4617" max="4617" width="12.28515625" style="39" customWidth="1"/>
    <col min="4618" max="4618" width="9.42578125" style="39" customWidth="1"/>
    <col min="4619" max="4619" width="10.140625" style="39" customWidth="1"/>
    <col min="4620" max="4620" width="10.28515625" style="39" customWidth="1"/>
    <col min="4621" max="4621" width="10.7109375" style="39" customWidth="1"/>
    <col min="4622" max="4622" width="9.85546875" style="39" customWidth="1"/>
    <col min="4623" max="4623" width="8.42578125" style="39" customWidth="1"/>
    <col min="4624" max="4624" width="10.5703125" style="39" customWidth="1"/>
    <col min="4625" max="4626" width="9.140625" style="39"/>
    <col min="4627" max="4627" width="10.5703125" style="39" customWidth="1"/>
    <col min="4628" max="4629" width="9.140625" style="39"/>
    <col min="4630" max="4630" width="10.28515625" style="39" customWidth="1"/>
    <col min="4631" max="4631" width="11.42578125" style="39" customWidth="1"/>
    <col min="4632" max="4864" width="9.140625" style="39"/>
    <col min="4865" max="4865" width="6.5703125" style="39" customWidth="1"/>
    <col min="4866" max="4866" width="8.140625" style="39" customWidth="1"/>
    <col min="4867" max="4867" width="12.42578125" style="39" customWidth="1"/>
    <col min="4868" max="4868" width="9.85546875" style="39" customWidth="1"/>
    <col min="4869" max="4869" width="17.140625" style="39" customWidth="1"/>
    <col min="4870" max="4870" width="10" style="39" customWidth="1"/>
    <col min="4871" max="4871" width="9.85546875" style="39" customWidth="1"/>
    <col min="4872" max="4872" width="7.42578125" style="39" customWidth="1"/>
    <col min="4873" max="4873" width="12.28515625" style="39" customWidth="1"/>
    <col min="4874" max="4874" width="9.42578125" style="39" customWidth="1"/>
    <col min="4875" max="4875" width="10.140625" style="39" customWidth="1"/>
    <col min="4876" max="4876" width="10.28515625" style="39" customWidth="1"/>
    <col min="4877" max="4877" width="10.7109375" style="39" customWidth="1"/>
    <col min="4878" max="4878" width="9.85546875" style="39" customWidth="1"/>
    <col min="4879" max="4879" width="8.42578125" style="39" customWidth="1"/>
    <col min="4880" max="4880" width="10.5703125" style="39" customWidth="1"/>
    <col min="4881" max="4882" width="9.140625" style="39"/>
    <col min="4883" max="4883" width="10.5703125" style="39" customWidth="1"/>
    <col min="4884" max="4885" width="9.140625" style="39"/>
    <col min="4886" max="4886" width="10.28515625" style="39" customWidth="1"/>
    <col min="4887" max="4887" width="11.42578125" style="39" customWidth="1"/>
    <col min="4888" max="5120" width="9.140625" style="39"/>
    <col min="5121" max="5121" width="6.5703125" style="39" customWidth="1"/>
    <col min="5122" max="5122" width="8.140625" style="39" customWidth="1"/>
    <col min="5123" max="5123" width="12.42578125" style="39" customWidth="1"/>
    <col min="5124" max="5124" width="9.85546875" style="39" customWidth="1"/>
    <col min="5125" max="5125" width="17.140625" style="39" customWidth="1"/>
    <col min="5126" max="5126" width="10" style="39" customWidth="1"/>
    <col min="5127" max="5127" width="9.85546875" style="39" customWidth="1"/>
    <col min="5128" max="5128" width="7.42578125" style="39" customWidth="1"/>
    <col min="5129" max="5129" width="12.28515625" style="39" customWidth="1"/>
    <col min="5130" max="5130" width="9.42578125" style="39" customWidth="1"/>
    <col min="5131" max="5131" width="10.140625" style="39" customWidth="1"/>
    <col min="5132" max="5132" width="10.28515625" style="39" customWidth="1"/>
    <col min="5133" max="5133" width="10.7109375" style="39" customWidth="1"/>
    <col min="5134" max="5134" width="9.85546875" style="39" customWidth="1"/>
    <col min="5135" max="5135" width="8.42578125" style="39" customWidth="1"/>
    <col min="5136" max="5136" width="10.5703125" style="39" customWidth="1"/>
    <col min="5137" max="5138" width="9.140625" style="39"/>
    <col min="5139" max="5139" width="10.5703125" style="39" customWidth="1"/>
    <col min="5140" max="5141" width="9.140625" style="39"/>
    <col min="5142" max="5142" width="10.28515625" style="39" customWidth="1"/>
    <col min="5143" max="5143" width="11.42578125" style="39" customWidth="1"/>
    <col min="5144" max="5376" width="9.140625" style="39"/>
    <col min="5377" max="5377" width="6.5703125" style="39" customWidth="1"/>
    <col min="5378" max="5378" width="8.140625" style="39" customWidth="1"/>
    <col min="5379" max="5379" width="12.42578125" style="39" customWidth="1"/>
    <col min="5380" max="5380" width="9.85546875" style="39" customWidth="1"/>
    <col min="5381" max="5381" width="17.140625" style="39" customWidth="1"/>
    <col min="5382" max="5382" width="10" style="39" customWidth="1"/>
    <col min="5383" max="5383" width="9.85546875" style="39" customWidth="1"/>
    <col min="5384" max="5384" width="7.42578125" style="39" customWidth="1"/>
    <col min="5385" max="5385" width="12.28515625" style="39" customWidth="1"/>
    <col min="5386" max="5386" width="9.42578125" style="39" customWidth="1"/>
    <col min="5387" max="5387" width="10.140625" style="39" customWidth="1"/>
    <col min="5388" max="5388" width="10.28515625" style="39" customWidth="1"/>
    <col min="5389" max="5389" width="10.7109375" style="39" customWidth="1"/>
    <col min="5390" max="5390" width="9.85546875" style="39" customWidth="1"/>
    <col min="5391" max="5391" width="8.42578125" style="39" customWidth="1"/>
    <col min="5392" max="5392" width="10.5703125" style="39" customWidth="1"/>
    <col min="5393" max="5394" width="9.140625" style="39"/>
    <col min="5395" max="5395" width="10.5703125" style="39" customWidth="1"/>
    <col min="5396" max="5397" width="9.140625" style="39"/>
    <col min="5398" max="5398" width="10.28515625" style="39" customWidth="1"/>
    <col min="5399" max="5399" width="11.42578125" style="39" customWidth="1"/>
    <col min="5400" max="5632" width="9.140625" style="39"/>
    <col min="5633" max="5633" width="6.5703125" style="39" customWidth="1"/>
    <col min="5634" max="5634" width="8.140625" style="39" customWidth="1"/>
    <col min="5635" max="5635" width="12.42578125" style="39" customWidth="1"/>
    <col min="5636" max="5636" width="9.85546875" style="39" customWidth="1"/>
    <col min="5637" max="5637" width="17.140625" style="39" customWidth="1"/>
    <col min="5638" max="5638" width="10" style="39" customWidth="1"/>
    <col min="5639" max="5639" width="9.85546875" style="39" customWidth="1"/>
    <col min="5640" max="5640" width="7.42578125" style="39" customWidth="1"/>
    <col min="5641" max="5641" width="12.28515625" style="39" customWidth="1"/>
    <col min="5642" max="5642" width="9.42578125" style="39" customWidth="1"/>
    <col min="5643" max="5643" width="10.140625" style="39" customWidth="1"/>
    <col min="5644" max="5644" width="10.28515625" style="39" customWidth="1"/>
    <col min="5645" max="5645" width="10.7109375" style="39" customWidth="1"/>
    <col min="5646" max="5646" width="9.85546875" style="39" customWidth="1"/>
    <col min="5647" max="5647" width="8.42578125" style="39" customWidth="1"/>
    <col min="5648" max="5648" width="10.5703125" style="39" customWidth="1"/>
    <col min="5649" max="5650" width="9.140625" style="39"/>
    <col min="5651" max="5651" width="10.5703125" style="39" customWidth="1"/>
    <col min="5652" max="5653" width="9.140625" style="39"/>
    <col min="5654" max="5654" width="10.28515625" style="39" customWidth="1"/>
    <col min="5655" max="5655" width="11.42578125" style="39" customWidth="1"/>
    <col min="5656" max="5888" width="9.140625" style="39"/>
    <col min="5889" max="5889" width="6.5703125" style="39" customWidth="1"/>
    <col min="5890" max="5890" width="8.140625" style="39" customWidth="1"/>
    <col min="5891" max="5891" width="12.42578125" style="39" customWidth="1"/>
    <col min="5892" max="5892" width="9.85546875" style="39" customWidth="1"/>
    <col min="5893" max="5893" width="17.140625" style="39" customWidth="1"/>
    <col min="5894" max="5894" width="10" style="39" customWidth="1"/>
    <col min="5895" max="5895" width="9.85546875" style="39" customWidth="1"/>
    <col min="5896" max="5896" width="7.42578125" style="39" customWidth="1"/>
    <col min="5897" max="5897" width="12.28515625" style="39" customWidth="1"/>
    <col min="5898" max="5898" width="9.42578125" style="39" customWidth="1"/>
    <col min="5899" max="5899" width="10.140625" style="39" customWidth="1"/>
    <col min="5900" max="5900" width="10.28515625" style="39" customWidth="1"/>
    <col min="5901" max="5901" width="10.7109375" style="39" customWidth="1"/>
    <col min="5902" max="5902" width="9.85546875" style="39" customWidth="1"/>
    <col min="5903" max="5903" width="8.42578125" style="39" customWidth="1"/>
    <col min="5904" max="5904" width="10.5703125" style="39" customWidth="1"/>
    <col min="5905" max="5906" width="9.140625" style="39"/>
    <col min="5907" max="5907" width="10.5703125" style="39" customWidth="1"/>
    <col min="5908" max="5909" width="9.140625" style="39"/>
    <col min="5910" max="5910" width="10.28515625" style="39" customWidth="1"/>
    <col min="5911" max="5911" width="11.42578125" style="39" customWidth="1"/>
    <col min="5912" max="6144" width="9.140625" style="39"/>
    <col min="6145" max="6145" width="6.5703125" style="39" customWidth="1"/>
    <col min="6146" max="6146" width="8.140625" style="39" customWidth="1"/>
    <col min="6147" max="6147" width="12.42578125" style="39" customWidth="1"/>
    <col min="6148" max="6148" width="9.85546875" style="39" customWidth="1"/>
    <col min="6149" max="6149" width="17.140625" style="39" customWidth="1"/>
    <col min="6150" max="6150" width="10" style="39" customWidth="1"/>
    <col min="6151" max="6151" width="9.85546875" style="39" customWidth="1"/>
    <col min="6152" max="6152" width="7.42578125" style="39" customWidth="1"/>
    <col min="6153" max="6153" width="12.28515625" style="39" customWidth="1"/>
    <col min="6154" max="6154" width="9.42578125" style="39" customWidth="1"/>
    <col min="6155" max="6155" width="10.140625" style="39" customWidth="1"/>
    <col min="6156" max="6156" width="10.28515625" style="39" customWidth="1"/>
    <col min="6157" max="6157" width="10.7109375" style="39" customWidth="1"/>
    <col min="6158" max="6158" width="9.85546875" style="39" customWidth="1"/>
    <col min="6159" max="6159" width="8.42578125" style="39" customWidth="1"/>
    <col min="6160" max="6160" width="10.5703125" style="39" customWidth="1"/>
    <col min="6161" max="6162" width="9.140625" style="39"/>
    <col min="6163" max="6163" width="10.5703125" style="39" customWidth="1"/>
    <col min="6164" max="6165" width="9.140625" style="39"/>
    <col min="6166" max="6166" width="10.28515625" style="39" customWidth="1"/>
    <col min="6167" max="6167" width="11.42578125" style="39" customWidth="1"/>
    <col min="6168" max="6400" width="9.140625" style="39"/>
    <col min="6401" max="6401" width="6.5703125" style="39" customWidth="1"/>
    <col min="6402" max="6402" width="8.140625" style="39" customWidth="1"/>
    <col min="6403" max="6403" width="12.42578125" style="39" customWidth="1"/>
    <col min="6404" max="6404" width="9.85546875" style="39" customWidth="1"/>
    <col min="6405" max="6405" width="17.140625" style="39" customWidth="1"/>
    <col min="6406" max="6406" width="10" style="39" customWidth="1"/>
    <col min="6407" max="6407" width="9.85546875" style="39" customWidth="1"/>
    <col min="6408" max="6408" width="7.42578125" style="39" customWidth="1"/>
    <col min="6409" max="6409" width="12.28515625" style="39" customWidth="1"/>
    <col min="6410" max="6410" width="9.42578125" style="39" customWidth="1"/>
    <col min="6411" max="6411" width="10.140625" style="39" customWidth="1"/>
    <col min="6412" max="6412" width="10.28515625" style="39" customWidth="1"/>
    <col min="6413" max="6413" width="10.7109375" style="39" customWidth="1"/>
    <col min="6414" max="6414" width="9.85546875" style="39" customWidth="1"/>
    <col min="6415" max="6415" width="8.42578125" style="39" customWidth="1"/>
    <col min="6416" max="6416" width="10.5703125" style="39" customWidth="1"/>
    <col min="6417" max="6418" width="9.140625" style="39"/>
    <col min="6419" max="6419" width="10.5703125" style="39" customWidth="1"/>
    <col min="6420" max="6421" width="9.140625" style="39"/>
    <col min="6422" max="6422" width="10.28515625" style="39" customWidth="1"/>
    <col min="6423" max="6423" width="11.42578125" style="39" customWidth="1"/>
    <col min="6424" max="6656" width="9.140625" style="39"/>
    <col min="6657" max="6657" width="6.5703125" style="39" customWidth="1"/>
    <col min="6658" max="6658" width="8.140625" style="39" customWidth="1"/>
    <col min="6659" max="6659" width="12.42578125" style="39" customWidth="1"/>
    <col min="6660" max="6660" width="9.85546875" style="39" customWidth="1"/>
    <col min="6661" max="6661" width="17.140625" style="39" customWidth="1"/>
    <col min="6662" max="6662" width="10" style="39" customWidth="1"/>
    <col min="6663" max="6663" width="9.85546875" style="39" customWidth="1"/>
    <col min="6664" max="6664" width="7.42578125" style="39" customWidth="1"/>
    <col min="6665" max="6665" width="12.28515625" style="39" customWidth="1"/>
    <col min="6666" max="6666" width="9.42578125" style="39" customWidth="1"/>
    <col min="6667" max="6667" width="10.140625" style="39" customWidth="1"/>
    <col min="6668" max="6668" width="10.28515625" style="39" customWidth="1"/>
    <col min="6669" max="6669" width="10.7109375" style="39" customWidth="1"/>
    <col min="6670" max="6670" width="9.85546875" style="39" customWidth="1"/>
    <col min="6671" max="6671" width="8.42578125" style="39" customWidth="1"/>
    <col min="6672" max="6672" width="10.5703125" style="39" customWidth="1"/>
    <col min="6673" max="6674" width="9.140625" style="39"/>
    <col min="6675" max="6675" width="10.5703125" style="39" customWidth="1"/>
    <col min="6676" max="6677" width="9.140625" style="39"/>
    <col min="6678" max="6678" width="10.28515625" style="39" customWidth="1"/>
    <col min="6679" max="6679" width="11.42578125" style="39" customWidth="1"/>
    <col min="6680" max="6912" width="9.140625" style="39"/>
    <col min="6913" max="6913" width="6.5703125" style="39" customWidth="1"/>
    <col min="6914" max="6914" width="8.140625" style="39" customWidth="1"/>
    <col min="6915" max="6915" width="12.42578125" style="39" customWidth="1"/>
    <col min="6916" max="6916" width="9.85546875" style="39" customWidth="1"/>
    <col min="6917" max="6917" width="17.140625" style="39" customWidth="1"/>
    <col min="6918" max="6918" width="10" style="39" customWidth="1"/>
    <col min="6919" max="6919" width="9.85546875" style="39" customWidth="1"/>
    <col min="6920" max="6920" width="7.42578125" style="39" customWidth="1"/>
    <col min="6921" max="6921" width="12.28515625" style="39" customWidth="1"/>
    <col min="6922" max="6922" width="9.42578125" style="39" customWidth="1"/>
    <col min="6923" max="6923" width="10.140625" style="39" customWidth="1"/>
    <col min="6924" max="6924" width="10.28515625" style="39" customWidth="1"/>
    <col min="6925" max="6925" width="10.7109375" style="39" customWidth="1"/>
    <col min="6926" max="6926" width="9.85546875" style="39" customWidth="1"/>
    <col min="6927" max="6927" width="8.42578125" style="39" customWidth="1"/>
    <col min="6928" max="6928" width="10.5703125" style="39" customWidth="1"/>
    <col min="6929" max="6930" width="9.140625" style="39"/>
    <col min="6931" max="6931" width="10.5703125" style="39" customWidth="1"/>
    <col min="6932" max="6933" width="9.140625" style="39"/>
    <col min="6934" max="6934" width="10.28515625" style="39" customWidth="1"/>
    <col min="6935" max="6935" width="11.42578125" style="39" customWidth="1"/>
    <col min="6936" max="7168" width="9.140625" style="39"/>
    <col min="7169" max="7169" width="6.5703125" style="39" customWidth="1"/>
    <col min="7170" max="7170" width="8.140625" style="39" customWidth="1"/>
    <col min="7171" max="7171" width="12.42578125" style="39" customWidth="1"/>
    <col min="7172" max="7172" width="9.85546875" style="39" customWidth="1"/>
    <col min="7173" max="7173" width="17.140625" style="39" customWidth="1"/>
    <col min="7174" max="7174" width="10" style="39" customWidth="1"/>
    <col min="7175" max="7175" width="9.85546875" style="39" customWidth="1"/>
    <col min="7176" max="7176" width="7.42578125" style="39" customWidth="1"/>
    <col min="7177" max="7177" width="12.28515625" style="39" customWidth="1"/>
    <col min="7178" max="7178" width="9.42578125" style="39" customWidth="1"/>
    <col min="7179" max="7179" width="10.140625" style="39" customWidth="1"/>
    <col min="7180" max="7180" width="10.28515625" style="39" customWidth="1"/>
    <col min="7181" max="7181" width="10.7109375" style="39" customWidth="1"/>
    <col min="7182" max="7182" width="9.85546875" style="39" customWidth="1"/>
    <col min="7183" max="7183" width="8.42578125" style="39" customWidth="1"/>
    <col min="7184" max="7184" width="10.5703125" style="39" customWidth="1"/>
    <col min="7185" max="7186" width="9.140625" style="39"/>
    <col min="7187" max="7187" width="10.5703125" style="39" customWidth="1"/>
    <col min="7188" max="7189" width="9.140625" style="39"/>
    <col min="7190" max="7190" width="10.28515625" style="39" customWidth="1"/>
    <col min="7191" max="7191" width="11.42578125" style="39" customWidth="1"/>
    <col min="7192" max="7424" width="9.140625" style="39"/>
    <col min="7425" max="7425" width="6.5703125" style="39" customWidth="1"/>
    <col min="7426" max="7426" width="8.140625" style="39" customWidth="1"/>
    <col min="7427" max="7427" width="12.42578125" style="39" customWidth="1"/>
    <col min="7428" max="7428" width="9.85546875" style="39" customWidth="1"/>
    <col min="7429" max="7429" width="17.140625" style="39" customWidth="1"/>
    <col min="7430" max="7430" width="10" style="39" customWidth="1"/>
    <col min="7431" max="7431" width="9.85546875" style="39" customWidth="1"/>
    <col min="7432" max="7432" width="7.42578125" style="39" customWidth="1"/>
    <col min="7433" max="7433" width="12.28515625" style="39" customWidth="1"/>
    <col min="7434" max="7434" width="9.42578125" style="39" customWidth="1"/>
    <col min="7435" max="7435" width="10.140625" style="39" customWidth="1"/>
    <col min="7436" max="7436" width="10.28515625" style="39" customWidth="1"/>
    <col min="7437" max="7437" width="10.7109375" style="39" customWidth="1"/>
    <col min="7438" max="7438" width="9.85546875" style="39" customWidth="1"/>
    <col min="7439" max="7439" width="8.42578125" style="39" customWidth="1"/>
    <col min="7440" max="7440" width="10.5703125" style="39" customWidth="1"/>
    <col min="7441" max="7442" width="9.140625" style="39"/>
    <col min="7443" max="7443" width="10.5703125" style="39" customWidth="1"/>
    <col min="7444" max="7445" width="9.140625" style="39"/>
    <col min="7446" max="7446" width="10.28515625" style="39" customWidth="1"/>
    <col min="7447" max="7447" width="11.42578125" style="39" customWidth="1"/>
    <col min="7448" max="7680" width="9.140625" style="39"/>
    <col min="7681" max="7681" width="6.5703125" style="39" customWidth="1"/>
    <col min="7682" max="7682" width="8.140625" style="39" customWidth="1"/>
    <col min="7683" max="7683" width="12.42578125" style="39" customWidth="1"/>
    <col min="7684" max="7684" width="9.85546875" style="39" customWidth="1"/>
    <col min="7685" max="7685" width="17.140625" style="39" customWidth="1"/>
    <col min="7686" max="7686" width="10" style="39" customWidth="1"/>
    <col min="7687" max="7687" width="9.85546875" style="39" customWidth="1"/>
    <col min="7688" max="7688" width="7.42578125" style="39" customWidth="1"/>
    <col min="7689" max="7689" width="12.28515625" style="39" customWidth="1"/>
    <col min="7690" max="7690" width="9.42578125" style="39" customWidth="1"/>
    <col min="7691" max="7691" width="10.140625" style="39" customWidth="1"/>
    <col min="7692" max="7692" width="10.28515625" style="39" customWidth="1"/>
    <col min="7693" max="7693" width="10.7109375" style="39" customWidth="1"/>
    <col min="7694" max="7694" width="9.85546875" style="39" customWidth="1"/>
    <col min="7695" max="7695" width="8.42578125" style="39" customWidth="1"/>
    <col min="7696" max="7696" width="10.5703125" style="39" customWidth="1"/>
    <col min="7697" max="7698" width="9.140625" style="39"/>
    <col min="7699" max="7699" width="10.5703125" style="39" customWidth="1"/>
    <col min="7700" max="7701" width="9.140625" style="39"/>
    <col min="7702" max="7702" width="10.28515625" style="39" customWidth="1"/>
    <col min="7703" max="7703" width="11.42578125" style="39" customWidth="1"/>
    <col min="7704" max="7936" width="9.140625" style="39"/>
    <col min="7937" max="7937" width="6.5703125" style="39" customWidth="1"/>
    <col min="7938" max="7938" width="8.140625" style="39" customWidth="1"/>
    <col min="7939" max="7939" width="12.42578125" style="39" customWidth="1"/>
    <col min="7940" max="7940" width="9.85546875" style="39" customWidth="1"/>
    <col min="7941" max="7941" width="17.140625" style="39" customWidth="1"/>
    <col min="7942" max="7942" width="10" style="39" customWidth="1"/>
    <col min="7943" max="7943" width="9.85546875" style="39" customWidth="1"/>
    <col min="7944" max="7944" width="7.42578125" style="39" customWidth="1"/>
    <col min="7945" max="7945" width="12.28515625" style="39" customWidth="1"/>
    <col min="7946" max="7946" width="9.42578125" style="39" customWidth="1"/>
    <col min="7947" max="7947" width="10.140625" style="39" customWidth="1"/>
    <col min="7948" max="7948" width="10.28515625" style="39" customWidth="1"/>
    <col min="7949" max="7949" width="10.7109375" style="39" customWidth="1"/>
    <col min="7950" max="7950" width="9.85546875" style="39" customWidth="1"/>
    <col min="7951" max="7951" width="8.42578125" style="39" customWidth="1"/>
    <col min="7952" max="7952" width="10.5703125" style="39" customWidth="1"/>
    <col min="7953" max="7954" width="9.140625" style="39"/>
    <col min="7955" max="7955" width="10.5703125" style="39" customWidth="1"/>
    <col min="7956" max="7957" width="9.140625" style="39"/>
    <col min="7958" max="7958" width="10.28515625" style="39" customWidth="1"/>
    <col min="7959" max="7959" width="11.42578125" style="39" customWidth="1"/>
    <col min="7960" max="8192" width="9.140625" style="39"/>
    <col min="8193" max="8193" width="6.5703125" style="39" customWidth="1"/>
    <col min="8194" max="8194" width="8.140625" style="39" customWidth="1"/>
    <col min="8195" max="8195" width="12.42578125" style="39" customWidth="1"/>
    <col min="8196" max="8196" width="9.85546875" style="39" customWidth="1"/>
    <col min="8197" max="8197" width="17.140625" style="39" customWidth="1"/>
    <col min="8198" max="8198" width="10" style="39" customWidth="1"/>
    <col min="8199" max="8199" width="9.85546875" style="39" customWidth="1"/>
    <col min="8200" max="8200" width="7.42578125" style="39" customWidth="1"/>
    <col min="8201" max="8201" width="12.28515625" style="39" customWidth="1"/>
    <col min="8202" max="8202" width="9.42578125" style="39" customWidth="1"/>
    <col min="8203" max="8203" width="10.140625" style="39" customWidth="1"/>
    <col min="8204" max="8204" width="10.28515625" style="39" customWidth="1"/>
    <col min="8205" max="8205" width="10.7109375" style="39" customWidth="1"/>
    <col min="8206" max="8206" width="9.85546875" style="39" customWidth="1"/>
    <col min="8207" max="8207" width="8.42578125" style="39" customWidth="1"/>
    <col min="8208" max="8208" width="10.5703125" style="39" customWidth="1"/>
    <col min="8209" max="8210" width="9.140625" style="39"/>
    <col min="8211" max="8211" width="10.5703125" style="39" customWidth="1"/>
    <col min="8212" max="8213" width="9.140625" style="39"/>
    <col min="8214" max="8214" width="10.28515625" style="39" customWidth="1"/>
    <col min="8215" max="8215" width="11.42578125" style="39" customWidth="1"/>
    <col min="8216" max="8448" width="9.140625" style="39"/>
    <col min="8449" max="8449" width="6.5703125" style="39" customWidth="1"/>
    <col min="8450" max="8450" width="8.140625" style="39" customWidth="1"/>
    <col min="8451" max="8451" width="12.42578125" style="39" customWidth="1"/>
    <col min="8452" max="8452" width="9.85546875" style="39" customWidth="1"/>
    <col min="8453" max="8453" width="17.140625" style="39" customWidth="1"/>
    <col min="8454" max="8454" width="10" style="39" customWidth="1"/>
    <col min="8455" max="8455" width="9.85546875" style="39" customWidth="1"/>
    <col min="8456" max="8456" width="7.42578125" style="39" customWidth="1"/>
    <col min="8457" max="8457" width="12.28515625" style="39" customWidth="1"/>
    <col min="8458" max="8458" width="9.42578125" style="39" customWidth="1"/>
    <col min="8459" max="8459" width="10.140625" style="39" customWidth="1"/>
    <col min="8460" max="8460" width="10.28515625" style="39" customWidth="1"/>
    <col min="8461" max="8461" width="10.7109375" style="39" customWidth="1"/>
    <col min="8462" max="8462" width="9.85546875" style="39" customWidth="1"/>
    <col min="8463" max="8463" width="8.42578125" style="39" customWidth="1"/>
    <col min="8464" max="8464" width="10.5703125" style="39" customWidth="1"/>
    <col min="8465" max="8466" width="9.140625" style="39"/>
    <col min="8467" max="8467" width="10.5703125" style="39" customWidth="1"/>
    <col min="8468" max="8469" width="9.140625" style="39"/>
    <col min="8470" max="8470" width="10.28515625" style="39" customWidth="1"/>
    <col min="8471" max="8471" width="11.42578125" style="39" customWidth="1"/>
    <col min="8472" max="8704" width="9.140625" style="39"/>
    <col min="8705" max="8705" width="6.5703125" style="39" customWidth="1"/>
    <col min="8706" max="8706" width="8.140625" style="39" customWidth="1"/>
    <col min="8707" max="8707" width="12.42578125" style="39" customWidth="1"/>
    <col min="8708" max="8708" width="9.85546875" style="39" customWidth="1"/>
    <col min="8709" max="8709" width="17.140625" style="39" customWidth="1"/>
    <col min="8710" max="8710" width="10" style="39" customWidth="1"/>
    <col min="8711" max="8711" width="9.85546875" style="39" customWidth="1"/>
    <col min="8712" max="8712" width="7.42578125" style="39" customWidth="1"/>
    <col min="8713" max="8713" width="12.28515625" style="39" customWidth="1"/>
    <col min="8714" max="8714" width="9.42578125" style="39" customWidth="1"/>
    <col min="8715" max="8715" width="10.140625" style="39" customWidth="1"/>
    <col min="8716" max="8716" width="10.28515625" style="39" customWidth="1"/>
    <col min="8717" max="8717" width="10.7109375" style="39" customWidth="1"/>
    <col min="8718" max="8718" width="9.85546875" style="39" customWidth="1"/>
    <col min="8719" max="8719" width="8.42578125" style="39" customWidth="1"/>
    <col min="8720" max="8720" width="10.5703125" style="39" customWidth="1"/>
    <col min="8721" max="8722" width="9.140625" style="39"/>
    <col min="8723" max="8723" width="10.5703125" style="39" customWidth="1"/>
    <col min="8724" max="8725" width="9.140625" style="39"/>
    <col min="8726" max="8726" width="10.28515625" style="39" customWidth="1"/>
    <col min="8727" max="8727" width="11.42578125" style="39" customWidth="1"/>
    <col min="8728" max="8960" width="9.140625" style="39"/>
    <col min="8961" max="8961" width="6.5703125" style="39" customWidth="1"/>
    <col min="8962" max="8962" width="8.140625" style="39" customWidth="1"/>
    <col min="8963" max="8963" width="12.42578125" style="39" customWidth="1"/>
    <col min="8964" max="8964" width="9.85546875" style="39" customWidth="1"/>
    <col min="8965" max="8965" width="17.140625" style="39" customWidth="1"/>
    <col min="8966" max="8966" width="10" style="39" customWidth="1"/>
    <col min="8967" max="8967" width="9.85546875" style="39" customWidth="1"/>
    <col min="8968" max="8968" width="7.42578125" style="39" customWidth="1"/>
    <col min="8969" max="8969" width="12.28515625" style="39" customWidth="1"/>
    <col min="8970" max="8970" width="9.42578125" style="39" customWidth="1"/>
    <col min="8971" max="8971" width="10.140625" style="39" customWidth="1"/>
    <col min="8972" max="8972" width="10.28515625" style="39" customWidth="1"/>
    <col min="8973" max="8973" width="10.7109375" style="39" customWidth="1"/>
    <col min="8974" max="8974" width="9.85546875" style="39" customWidth="1"/>
    <col min="8975" max="8975" width="8.42578125" style="39" customWidth="1"/>
    <col min="8976" max="8976" width="10.5703125" style="39" customWidth="1"/>
    <col min="8977" max="8978" width="9.140625" style="39"/>
    <col min="8979" max="8979" width="10.5703125" style="39" customWidth="1"/>
    <col min="8980" max="8981" width="9.140625" style="39"/>
    <col min="8982" max="8982" width="10.28515625" style="39" customWidth="1"/>
    <col min="8983" max="8983" width="11.42578125" style="39" customWidth="1"/>
    <col min="8984" max="9216" width="9.140625" style="39"/>
    <col min="9217" max="9217" width="6.5703125" style="39" customWidth="1"/>
    <col min="9218" max="9218" width="8.140625" style="39" customWidth="1"/>
    <col min="9219" max="9219" width="12.42578125" style="39" customWidth="1"/>
    <col min="9220" max="9220" width="9.85546875" style="39" customWidth="1"/>
    <col min="9221" max="9221" width="17.140625" style="39" customWidth="1"/>
    <col min="9222" max="9222" width="10" style="39" customWidth="1"/>
    <col min="9223" max="9223" width="9.85546875" style="39" customWidth="1"/>
    <col min="9224" max="9224" width="7.42578125" style="39" customWidth="1"/>
    <col min="9225" max="9225" width="12.28515625" style="39" customWidth="1"/>
    <col min="9226" max="9226" width="9.42578125" style="39" customWidth="1"/>
    <col min="9227" max="9227" width="10.140625" style="39" customWidth="1"/>
    <col min="9228" max="9228" width="10.28515625" style="39" customWidth="1"/>
    <col min="9229" max="9229" width="10.7109375" style="39" customWidth="1"/>
    <col min="9230" max="9230" width="9.85546875" style="39" customWidth="1"/>
    <col min="9231" max="9231" width="8.42578125" style="39" customWidth="1"/>
    <col min="9232" max="9232" width="10.5703125" style="39" customWidth="1"/>
    <col min="9233" max="9234" width="9.140625" style="39"/>
    <col min="9235" max="9235" width="10.5703125" style="39" customWidth="1"/>
    <col min="9236" max="9237" width="9.140625" style="39"/>
    <col min="9238" max="9238" width="10.28515625" style="39" customWidth="1"/>
    <col min="9239" max="9239" width="11.42578125" style="39" customWidth="1"/>
    <col min="9240" max="9472" width="9.140625" style="39"/>
    <col min="9473" max="9473" width="6.5703125" style="39" customWidth="1"/>
    <col min="9474" max="9474" width="8.140625" style="39" customWidth="1"/>
    <col min="9475" max="9475" width="12.42578125" style="39" customWidth="1"/>
    <col min="9476" max="9476" width="9.85546875" style="39" customWidth="1"/>
    <col min="9477" max="9477" width="17.140625" style="39" customWidth="1"/>
    <col min="9478" max="9478" width="10" style="39" customWidth="1"/>
    <col min="9479" max="9479" width="9.85546875" style="39" customWidth="1"/>
    <col min="9480" max="9480" width="7.42578125" style="39" customWidth="1"/>
    <col min="9481" max="9481" width="12.28515625" style="39" customWidth="1"/>
    <col min="9482" max="9482" width="9.42578125" style="39" customWidth="1"/>
    <col min="9483" max="9483" width="10.140625" style="39" customWidth="1"/>
    <col min="9484" max="9484" width="10.28515625" style="39" customWidth="1"/>
    <col min="9485" max="9485" width="10.7109375" style="39" customWidth="1"/>
    <col min="9486" max="9486" width="9.85546875" style="39" customWidth="1"/>
    <col min="9487" max="9487" width="8.42578125" style="39" customWidth="1"/>
    <col min="9488" max="9488" width="10.5703125" style="39" customWidth="1"/>
    <col min="9489" max="9490" width="9.140625" style="39"/>
    <col min="9491" max="9491" width="10.5703125" style="39" customWidth="1"/>
    <col min="9492" max="9493" width="9.140625" style="39"/>
    <col min="9494" max="9494" width="10.28515625" style="39" customWidth="1"/>
    <col min="9495" max="9495" width="11.42578125" style="39" customWidth="1"/>
    <col min="9496" max="9728" width="9.140625" style="39"/>
    <col min="9729" max="9729" width="6.5703125" style="39" customWidth="1"/>
    <col min="9730" max="9730" width="8.140625" style="39" customWidth="1"/>
    <col min="9731" max="9731" width="12.42578125" style="39" customWidth="1"/>
    <col min="9732" max="9732" width="9.85546875" style="39" customWidth="1"/>
    <col min="9733" max="9733" width="17.140625" style="39" customWidth="1"/>
    <col min="9734" max="9734" width="10" style="39" customWidth="1"/>
    <col min="9735" max="9735" width="9.85546875" style="39" customWidth="1"/>
    <col min="9736" max="9736" width="7.42578125" style="39" customWidth="1"/>
    <col min="9737" max="9737" width="12.28515625" style="39" customWidth="1"/>
    <col min="9738" max="9738" width="9.42578125" style="39" customWidth="1"/>
    <col min="9739" max="9739" width="10.140625" style="39" customWidth="1"/>
    <col min="9740" max="9740" width="10.28515625" style="39" customWidth="1"/>
    <col min="9741" max="9741" width="10.7109375" style="39" customWidth="1"/>
    <col min="9742" max="9742" width="9.85546875" style="39" customWidth="1"/>
    <col min="9743" max="9743" width="8.42578125" style="39" customWidth="1"/>
    <col min="9744" max="9744" width="10.5703125" style="39" customWidth="1"/>
    <col min="9745" max="9746" width="9.140625" style="39"/>
    <col min="9747" max="9747" width="10.5703125" style="39" customWidth="1"/>
    <col min="9748" max="9749" width="9.140625" style="39"/>
    <col min="9750" max="9750" width="10.28515625" style="39" customWidth="1"/>
    <col min="9751" max="9751" width="11.42578125" style="39" customWidth="1"/>
    <col min="9752" max="9984" width="9.140625" style="39"/>
    <col min="9985" max="9985" width="6.5703125" style="39" customWidth="1"/>
    <col min="9986" max="9986" width="8.140625" style="39" customWidth="1"/>
    <col min="9987" max="9987" width="12.42578125" style="39" customWidth="1"/>
    <col min="9988" max="9988" width="9.85546875" style="39" customWidth="1"/>
    <col min="9989" max="9989" width="17.140625" style="39" customWidth="1"/>
    <col min="9990" max="9990" width="10" style="39" customWidth="1"/>
    <col min="9991" max="9991" width="9.85546875" style="39" customWidth="1"/>
    <col min="9992" max="9992" width="7.42578125" style="39" customWidth="1"/>
    <col min="9993" max="9993" width="12.28515625" style="39" customWidth="1"/>
    <col min="9994" max="9994" width="9.42578125" style="39" customWidth="1"/>
    <col min="9995" max="9995" width="10.140625" style="39" customWidth="1"/>
    <col min="9996" max="9996" width="10.28515625" style="39" customWidth="1"/>
    <col min="9997" max="9997" width="10.7109375" style="39" customWidth="1"/>
    <col min="9998" max="9998" width="9.85546875" style="39" customWidth="1"/>
    <col min="9999" max="9999" width="8.42578125" style="39" customWidth="1"/>
    <col min="10000" max="10000" width="10.5703125" style="39" customWidth="1"/>
    <col min="10001" max="10002" width="9.140625" style="39"/>
    <col min="10003" max="10003" width="10.5703125" style="39" customWidth="1"/>
    <col min="10004" max="10005" width="9.140625" style="39"/>
    <col min="10006" max="10006" width="10.28515625" style="39" customWidth="1"/>
    <col min="10007" max="10007" width="11.42578125" style="39" customWidth="1"/>
    <col min="10008" max="10240" width="9.140625" style="39"/>
    <col min="10241" max="10241" width="6.5703125" style="39" customWidth="1"/>
    <col min="10242" max="10242" width="8.140625" style="39" customWidth="1"/>
    <col min="10243" max="10243" width="12.42578125" style="39" customWidth="1"/>
    <col min="10244" max="10244" width="9.85546875" style="39" customWidth="1"/>
    <col min="10245" max="10245" width="17.140625" style="39" customWidth="1"/>
    <col min="10246" max="10246" width="10" style="39" customWidth="1"/>
    <col min="10247" max="10247" width="9.85546875" style="39" customWidth="1"/>
    <col min="10248" max="10248" width="7.42578125" style="39" customWidth="1"/>
    <col min="10249" max="10249" width="12.28515625" style="39" customWidth="1"/>
    <col min="10250" max="10250" width="9.42578125" style="39" customWidth="1"/>
    <col min="10251" max="10251" width="10.140625" style="39" customWidth="1"/>
    <col min="10252" max="10252" width="10.28515625" style="39" customWidth="1"/>
    <col min="10253" max="10253" width="10.7109375" style="39" customWidth="1"/>
    <col min="10254" max="10254" width="9.85546875" style="39" customWidth="1"/>
    <col min="10255" max="10255" width="8.42578125" style="39" customWidth="1"/>
    <col min="10256" max="10256" width="10.5703125" style="39" customWidth="1"/>
    <col min="10257" max="10258" width="9.140625" style="39"/>
    <col min="10259" max="10259" width="10.5703125" style="39" customWidth="1"/>
    <col min="10260" max="10261" width="9.140625" style="39"/>
    <col min="10262" max="10262" width="10.28515625" style="39" customWidth="1"/>
    <col min="10263" max="10263" width="11.42578125" style="39" customWidth="1"/>
    <col min="10264" max="10496" width="9.140625" style="39"/>
    <col min="10497" max="10497" width="6.5703125" style="39" customWidth="1"/>
    <col min="10498" max="10498" width="8.140625" style="39" customWidth="1"/>
    <col min="10499" max="10499" width="12.42578125" style="39" customWidth="1"/>
    <col min="10500" max="10500" width="9.85546875" style="39" customWidth="1"/>
    <col min="10501" max="10501" width="17.140625" style="39" customWidth="1"/>
    <col min="10502" max="10502" width="10" style="39" customWidth="1"/>
    <col min="10503" max="10503" width="9.85546875" style="39" customWidth="1"/>
    <col min="10504" max="10504" width="7.42578125" style="39" customWidth="1"/>
    <col min="10505" max="10505" width="12.28515625" style="39" customWidth="1"/>
    <col min="10506" max="10506" width="9.42578125" style="39" customWidth="1"/>
    <col min="10507" max="10507" width="10.140625" style="39" customWidth="1"/>
    <col min="10508" max="10508" width="10.28515625" style="39" customWidth="1"/>
    <col min="10509" max="10509" width="10.7109375" style="39" customWidth="1"/>
    <col min="10510" max="10510" width="9.85546875" style="39" customWidth="1"/>
    <col min="10511" max="10511" width="8.42578125" style="39" customWidth="1"/>
    <col min="10512" max="10512" width="10.5703125" style="39" customWidth="1"/>
    <col min="10513" max="10514" width="9.140625" style="39"/>
    <col min="10515" max="10515" width="10.5703125" style="39" customWidth="1"/>
    <col min="10516" max="10517" width="9.140625" style="39"/>
    <col min="10518" max="10518" width="10.28515625" style="39" customWidth="1"/>
    <col min="10519" max="10519" width="11.42578125" style="39" customWidth="1"/>
    <col min="10520" max="10752" width="9.140625" style="39"/>
    <col min="10753" max="10753" width="6.5703125" style="39" customWidth="1"/>
    <col min="10754" max="10754" width="8.140625" style="39" customWidth="1"/>
    <col min="10755" max="10755" width="12.42578125" style="39" customWidth="1"/>
    <col min="10756" max="10756" width="9.85546875" style="39" customWidth="1"/>
    <col min="10757" max="10757" width="17.140625" style="39" customWidth="1"/>
    <col min="10758" max="10758" width="10" style="39" customWidth="1"/>
    <col min="10759" max="10759" width="9.85546875" style="39" customWidth="1"/>
    <col min="10760" max="10760" width="7.42578125" style="39" customWidth="1"/>
    <col min="10761" max="10761" width="12.28515625" style="39" customWidth="1"/>
    <col min="10762" max="10762" width="9.42578125" style="39" customWidth="1"/>
    <col min="10763" max="10763" width="10.140625" style="39" customWidth="1"/>
    <col min="10764" max="10764" width="10.28515625" style="39" customWidth="1"/>
    <col min="10765" max="10765" width="10.7109375" style="39" customWidth="1"/>
    <col min="10766" max="10766" width="9.85546875" style="39" customWidth="1"/>
    <col min="10767" max="10767" width="8.42578125" style="39" customWidth="1"/>
    <col min="10768" max="10768" width="10.5703125" style="39" customWidth="1"/>
    <col min="10769" max="10770" width="9.140625" style="39"/>
    <col min="10771" max="10771" width="10.5703125" style="39" customWidth="1"/>
    <col min="10772" max="10773" width="9.140625" style="39"/>
    <col min="10774" max="10774" width="10.28515625" style="39" customWidth="1"/>
    <col min="10775" max="10775" width="11.42578125" style="39" customWidth="1"/>
    <col min="10776" max="11008" width="9.140625" style="39"/>
    <col min="11009" max="11009" width="6.5703125" style="39" customWidth="1"/>
    <col min="11010" max="11010" width="8.140625" style="39" customWidth="1"/>
    <col min="11011" max="11011" width="12.42578125" style="39" customWidth="1"/>
    <col min="11012" max="11012" width="9.85546875" style="39" customWidth="1"/>
    <col min="11013" max="11013" width="17.140625" style="39" customWidth="1"/>
    <col min="11014" max="11014" width="10" style="39" customWidth="1"/>
    <col min="11015" max="11015" width="9.85546875" style="39" customWidth="1"/>
    <col min="11016" max="11016" width="7.42578125" style="39" customWidth="1"/>
    <col min="11017" max="11017" width="12.28515625" style="39" customWidth="1"/>
    <col min="11018" max="11018" width="9.42578125" style="39" customWidth="1"/>
    <col min="11019" max="11019" width="10.140625" style="39" customWidth="1"/>
    <col min="11020" max="11020" width="10.28515625" style="39" customWidth="1"/>
    <col min="11021" max="11021" width="10.7109375" style="39" customWidth="1"/>
    <col min="11022" max="11022" width="9.85546875" style="39" customWidth="1"/>
    <col min="11023" max="11023" width="8.42578125" style="39" customWidth="1"/>
    <col min="11024" max="11024" width="10.5703125" style="39" customWidth="1"/>
    <col min="11025" max="11026" width="9.140625" style="39"/>
    <col min="11027" max="11027" width="10.5703125" style="39" customWidth="1"/>
    <col min="11028" max="11029" width="9.140625" style="39"/>
    <col min="11030" max="11030" width="10.28515625" style="39" customWidth="1"/>
    <col min="11031" max="11031" width="11.42578125" style="39" customWidth="1"/>
    <col min="11032" max="11264" width="9.140625" style="39"/>
    <col min="11265" max="11265" width="6.5703125" style="39" customWidth="1"/>
    <col min="11266" max="11266" width="8.140625" style="39" customWidth="1"/>
    <col min="11267" max="11267" width="12.42578125" style="39" customWidth="1"/>
    <col min="11268" max="11268" width="9.85546875" style="39" customWidth="1"/>
    <col min="11269" max="11269" width="17.140625" style="39" customWidth="1"/>
    <col min="11270" max="11270" width="10" style="39" customWidth="1"/>
    <col min="11271" max="11271" width="9.85546875" style="39" customWidth="1"/>
    <col min="11272" max="11272" width="7.42578125" style="39" customWidth="1"/>
    <col min="11273" max="11273" width="12.28515625" style="39" customWidth="1"/>
    <col min="11274" max="11274" width="9.42578125" style="39" customWidth="1"/>
    <col min="11275" max="11275" width="10.140625" style="39" customWidth="1"/>
    <col min="11276" max="11276" width="10.28515625" style="39" customWidth="1"/>
    <col min="11277" max="11277" width="10.7109375" style="39" customWidth="1"/>
    <col min="11278" max="11278" width="9.85546875" style="39" customWidth="1"/>
    <col min="11279" max="11279" width="8.42578125" style="39" customWidth="1"/>
    <col min="11280" max="11280" width="10.5703125" style="39" customWidth="1"/>
    <col min="11281" max="11282" width="9.140625" style="39"/>
    <col min="11283" max="11283" width="10.5703125" style="39" customWidth="1"/>
    <col min="11284" max="11285" width="9.140625" style="39"/>
    <col min="11286" max="11286" width="10.28515625" style="39" customWidth="1"/>
    <col min="11287" max="11287" width="11.42578125" style="39" customWidth="1"/>
    <col min="11288" max="11520" width="9.140625" style="39"/>
    <col min="11521" max="11521" width="6.5703125" style="39" customWidth="1"/>
    <col min="11522" max="11522" width="8.140625" style="39" customWidth="1"/>
    <col min="11523" max="11523" width="12.42578125" style="39" customWidth="1"/>
    <col min="11524" max="11524" width="9.85546875" style="39" customWidth="1"/>
    <col min="11525" max="11525" width="17.140625" style="39" customWidth="1"/>
    <col min="11526" max="11526" width="10" style="39" customWidth="1"/>
    <col min="11527" max="11527" width="9.85546875" style="39" customWidth="1"/>
    <col min="11528" max="11528" width="7.42578125" style="39" customWidth="1"/>
    <col min="11529" max="11529" width="12.28515625" style="39" customWidth="1"/>
    <col min="11530" max="11530" width="9.42578125" style="39" customWidth="1"/>
    <col min="11531" max="11531" width="10.140625" style="39" customWidth="1"/>
    <col min="11532" max="11532" width="10.28515625" style="39" customWidth="1"/>
    <col min="11533" max="11533" width="10.7109375" style="39" customWidth="1"/>
    <col min="11534" max="11534" width="9.85546875" style="39" customWidth="1"/>
    <col min="11535" max="11535" width="8.42578125" style="39" customWidth="1"/>
    <col min="11536" max="11536" width="10.5703125" style="39" customWidth="1"/>
    <col min="11537" max="11538" width="9.140625" style="39"/>
    <col min="11539" max="11539" width="10.5703125" style="39" customWidth="1"/>
    <col min="11540" max="11541" width="9.140625" style="39"/>
    <col min="11542" max="11542" width="10.28515625" style="39" customWidth="1"/>
    <col min="11543" max="11543" width="11.42578125" style="39" customWidth="1"/>
    <col min="11544" max="11776" width="9.140625" style="39"/>
    <col min="11777" max="11777" width="6.5703125" style="39" customWidth="1"/>
    <col min="11778" max="11778" width="8.140625" style="39" customWidth="1"/>
    <col min="11779" max="11779" width="12.42578125" style="39" customWidth="1"/>
    <col min="11780" max="11780" width="9.85546875" style="39" customWidth="1"/>
    <col min="11781" max="11781" width="17.140625" style="39" customWidth="1"/>
    <col min="11782" max="11782" width="10" style="39" customWidth="1"/>
    <col min="11783" max="11783" width="9.85546875" style="39" customWidth="1"/>
    <col min="11784" max="11784" width="7.42578125" style="39" customWidth="1"/>
    <col min="11785" max="11785" width="12.28515625" style="39" customWidth="1"/>
    <col min="11786" max="11786" width="9.42578125" style="39" customWidth="1"/>
    <col min="11787" max="11787" width="10.140625" style="39" customWidth="1"/>
    <col min="11788" max="11788" width="10.28515625" style="39" customWidth="1"/>
    <col min="11789" max="11789" width="10.7109375" style="39" customWidth="1"/>
    <col min="11790" max="11790" width="9.85546875" style="39" customWidth="1"/>
    <col min="11791" max="11791" width="8.42578125" style="39" customWidth="1"/>
    <col min="11792" max="11792" width="10.5703125" style="39" customWidth="1"/>
    <col min="11793" max="11794" width="9.140625" style="39"/>
    <col min="11795" max="11795" width="10.5703125" style="39" customWidth="1"/>
    <col min="11796" max="11797" width="9.140625" style="39"/>
    <col min="11798" max="11798" width="10.28515625" style="39" customWidth="1"/>
    <col min="11799" max="11799" width="11.42578125" style="39" customWidth="1"/>
    <col min="11800" max="12032" width="9.140625" style="39"/>
    <col min="12033" max="12033" width="6.5703125" style="39" customWidth="1"/>
    <col min="12034" max="12034" width="8.140625" style="39" customWidth="1"/>
    <col min="12035" max="12035" width="12.42578125" style="39" customWidth="1"/>
    <col min="12036" max="12036" width="9.85546875" style="39" customWidth="1"/>
    <col min="12037" max="12037" width="17.140625" style="39" customWidth="1"/>
    <col min="12038" max="12038" width="10" style="39" customWidth="1"/>
    <col min="12039" max="12039" width="9.85546875" style="39" customWidth="1"/>
    <col min="12040" max="12040" width="7.42578125" style="39" customWidth="1"/>
    <col min="12041" max="12041" width="12.28515625" style="39" customWidth="1"/>
    <col min="12042" max="12042" width="9.42578125" style="39" customWidth="1"/>
    <col min="12043" max="12043" width="10.140625" style="39" customWidth="1"/>
    <col min="12044" max="12044" width="10.28515625" style="39" customWidth="1"/>
    <col min="12045" max="12045" width="10.7109375" style="39" customWidth="1"/>
    <col min="12046" max="12046" width="9.85546875" style="39" customWidth="1"/>
    <col min="12047" max="12047" width="8.42578125" style="39" customWidth="1"/>
    <col min="12048" max="12048" width="10.5703125" style="39" customWidth="1"/>
    <col min="12049" max="12050" width="9.140625" style="39"/>
    <col min="12051" max="12051" width="10.5703125" style="39" customWidth="1"/>
    <col min="12052" max="12053" width="9.140625" style="39"/>
    <col min="12054" max="12054" width="10.28515625" style="39" customWidth="1"/>
    <col min="12055" max="12055" width="11.42578125" style="39" customWidth="1"/>
    <col min="12056" max="12288" width="9.140625" style="39"/>
    <col min="12289" max="12289" width="6.5703125" style="39" customWidth="1"/>
    <col min="12290" max="12290" width="8.140625" style="39" customWidth="1"/>
    <col min="12291" max="12291" width="12.42578125" style="39" customWidth="1"/>
    <col min="12292" max="12292" width="9.85546875" style="39" customWidth="1"/>
    <col min="12293" max="12293" width="17.140625" style="39" customWidth="1"/>
    <col min="12294" max="12294" width="10" style="39" customWidth="1"/>
    <col min="12295" max="12295" width="9.85546875" style="39" customWidth="1"/>
    <col min="12296" max="12296" width="7.42578125" style="39" customWidth="1"/>
    <col min="12297" max="12297" width="12.28515625" style="39" customWidth="1"/>
    <col min="12298" max="12298" width="9.42578125" style="39" customWidth="1"/>
    <col min="12299" max="12299" width="10.140625" style="39" customWidth="1"/>
    <col min="12300" max="12300" width="10.28515625" style="39" customWidth="1"/>
    <col min="12301" max="12301" width="10.7109375" style="39" customWidth="1"/>
    <col min="12302" max="12302" width="9.85546875" style="39" customWidth="1"/>
    <col min="12303" max="12303" width="8.42578125" style="39" customWidth="1"/>
    <col min="12304" max="12304" width="10.5703125" style="39" customWidth="1"/>
    <col min="12305" max="12306" width="9.140625" style="39"/>
    <col min="12307" max="12307" width="10.5703125" style="39" customWidth="1"/>
    <col min="12308" max="12309" width="9.140625" style="39"/>
    <col min="12310" max="12310" width="10.28515625" style="39" customWidth="1"/>
    <col min="12311" max="12311" width="11.42578125" style="39" customWidth="1"/>
    <col min="12312" max="12544" width="9.140625" style="39"/>
    <col min="12545" max="12545" width="6.5703125" style="39" customWidth="1"/>
    <col min="12546" max="12546" width="8.140625" style="39" customWidth="1"/>
    <col min="12547" max="12547" width="12.42578125" style="39" customWidth="1"/>
    <col min="12548" max="12548" width="9.85546875" style="39" customWidth="1"/>
    <col min="12549" max="12549" width="17.140625" style="39" customWidth="1"/>
    <col min="12550" max="12550" width="10" style="39" customWidth="1"/>
    <col min="12551" max="12551" width="9.85546875" style="39" customWidth="1"/>
    <col min="12552" max="12552" width="7.42578125" style="39" customWidth="1"/>
    <col min="12553" max="12553" width="12.28515625" style="39" customWidth="1"/>
    <col min="12554" max="12554" width="9.42578125" style="39" customWidth="1"/>
    <col min="12555" max="12555" width="10.140625" style="39" customWidth="1"/>
    <col min="12556" max="12556" width="10.28515625" style="39" customWidth="1"/>
    <col min="12557" max="12557" width="10.7109375" style="39" customWidth="1"/>
    <col min="12558" max="12558" width="9.85546875" style="39" customWidth="1"/>
    <col min="12559" max="12559" width="8.42578125" style="39" customWidth="1"/>
    <col min="12560" max="12560" width="10.5703125" style="39" customWidth="1"/>
    <col min="12561" max="12562" width="9.140625" style="39"/>
    <col min="12563" max="12563" width="10.5703125" style="39" customWidth="1"/>
    <col min="12564" max="12565" width="9.140625" style="39"/>
    <col min="12566" max="12566" width="10.28515625" style="39" customWidth="1"/>
    <col min="12567" max="12567" width="11.42578125" style="39" customWidth="1"/>
    <col min="12568" max="12800" width="9.140625" style="39"/>
    <col min="12801" max="12801" width="6.5703125" style="39" customWidth="1"/>
    <col min="12802" max="12802" width="8.140625" style="39" customWidth="1"/>
    <col min="12803" max="12803" width="12.42578125" style="39" customWidth="1"/>
    <col min="12804" max="12804" width="9.85546875" style="39" customWidth="1"/>
    <col min="12805" max="12805" width="17.140625" style="39" customWidth="1"/>
    <col min="12806" max="12806" width="10" style="39" customWidth="1"/>
    <col min="12807" max="12807" width="9.85546875" style="39" customWidth="1"/>
    <col min="12808" max="12808" width="7.42578125" style="39" customWidth="1"/>
    <col min="12809" max="12809" width="12.28515625" style="39" customWidth="1"/>
    <col min="12810" max="12810" width="9.42578125" style="39" customWidth="1"/>
    <col min="12811" max="12811" width="10.140625" style="39" customWidth="1"/>
    <col min="12812" max="12812" width="10.28515625" style="39" customWidth="1"/>
    <col min="12813" max="12813" width="10.7109375" style="39" customWidth="1"/>
    <col min="12814" max="12814" width="9.85546875" style="39" customWidth="1"/>
    <col min="12815" max="12815" width="8.42578125" style="39" customWidth="1"/>
    <col min="12816" max="12816" width="10.5703125" style="39" customWidth="1"/>
    <col min="12817" max="12818" width="9.140625" style="39"/>
    <col min="12819" max="12819" width="10.5703125" style="39" customWidth="1"/>
    <col min="12820" max="12821" width="9.140625" style="39"/>
    <col min="12822" max="12822" width="10.28515625" style="39" customWidth="1"/>
    <col min="12823" max="12823" width="11.42578125" style="39" customWidth="1"/>
    <col min="12824" max="13056" width="9.140625" style="39"/>
    <col min="13057" max="13057" width="6.5703125" style="39" customWidth="1"/>
    <col min="13058" max="13058" width="8.140625" style="39" customWidth="1"/>
    <col min="13059" max="13059" width="12.42578125" style="39" customWidth="1"/>
    <col min="13060" max="13060" width="9.85546875" style="39" customWidth="1"/>
    <col min="13061" max="13061" width="17.140625" style="39" customWidth="1"/>
    <col min="13062" max="13062" width="10" style="39" customWidth="1"/>
    <col min="13063" max="13063" width="9.85546875" style="39" customWidth="1"/>
    <col min="13064" max="13064" width="7.42578125" style="39" customWidth="1"/>
    <col min="13065" max="13065" width="12.28515625" style="39" customWidth="1"/>
    <col min="13066" max="13066" width="9.42578125" style="39" customWidth="1"/>
    <col min="13067" max="13067" width="10.140625" style="39" customWidth="1"/>
    <col min="13068" max="13068" width="10.28515625" style="39" customWidth="1"/>
    <col min="13069" max="13069" width="10.7109375" style="39" customWidth="1"/>
    <col min="13070" max="13070" width="9.85546875" style="39" customWidth="1"/>
    <col min="13071" max="13071" width="8.42578125" style="39" customWidth="1"/>
    <col min="13072" max="13072" width="10.5703125" style="39" customWidth="1"/>
    <col min="13073" max="13074" width="9.140625" style="39"/>
    <col min="13075" max="13075" width="10.5703125" style="39" customWidth="1"/>
    <col min="13076" max="13077" width="9.140625" style="39"/>
    <col min="13078" max="13078" width="10.28515625" style="39" customWidth="1"/>
    <col min="13079" max="13079" width="11.42578125" style="39" customWidth="1"/>
    <col min="13080" max="13312" width="9.140625" style="39"/>
    <col min="13313" max="13313" width="6.5703125" style="39" customWidth="1"/>
    <col min="13314" max="13314" width="8.140625" style="39" customWidth="1"/>
    <col min="13315" max="13315" width="12.42578125" style="39" customWidth="1"/>
    <col min="13316" max="13316" width="9.85546875" style="39" customWidth="1"/>
    <col min="13317" max="13317" width="17.140625" style="39" customWidth="1"/>
    <col min="13318" max="13318" width="10" style="39" customWidth="1"/>
    <col min="13319" max="13319" width="9.85546875" style="39" customWidth="1"/>
    <col min="13320" max="13320" width="7.42578125" style="39" customWidth="1"/>
    <col min="13321" max="13321" width="12.28515625" style="39" customWidth="1"/>
    <col min="13322" max="13322" width="9.42578125" style="39" customWidth="1"/>
    <col min="13323" max="13323" width="10.140625" style="39" customWidth="1"/>
    <col min="13324" max="13324" width="10.28515625" style="39" customWidth="1"/>
    <col min="13325" max="13325" width="10.7109375" style="39" customWidth="1"/>
    <col min="13326" max="13326" width="9.85546875" style="39" customWidth="1"/>
    <col min="13327" max="13327" width="8.42578125" style="39" customWidth="1"/>
    <col min="13328" max="13328" width="10.5703125" style="39" customWidth="1"/>
    <col min="13329" max="13330" width="9.140625" style="39"/>
    <col min="13331" max="13331" width="10.5703125" style="39" customWidth="1"/>
    <col min="13332" max="13333" width="9.140625" style="39"/>
    <col min="13334" max="13334" width="10.28515625" style="39" customWidth="1"/>
    <col min="13335" max="13335" width="11.42578125" style="39" customWidth="1"/>
    <col min="13336" max="13568" width="9.140625" style="39"/>
    <col min="13569" max="13569" width="6.5703125" style="39" customWidth="1"/>
    <col min="13570" max="13570" width="8.140625" style="39" customWidth="1"/>
    <col min="13571" max="13571" width="12.42578125" style="39" customWidth="1"/>
    <col min="13572" max="13572" width="9.85546875" style="39" customWidth="1"/>
    <col min="13573" max="13573" width="17.140625" style="39" customWidth="1"/>
    <col min="13574" max="13574" width="10" style="39" customWidth="1"/>
    <col min="13575" max="13575" width="9.85546875" style="39" customWidth="1"/>
    <col min="13576" max="13576" width="7.42578125" style="39" customWidth="1"/>
    <col min="13577" max="13577" width="12.28515625" style="39" customWidth="1"/>
    <col min="13578" max="13578" width="9.42578125" style="39" customWidth="1"/>
    <col min="13579" max="13579" width="10.140625" style="39" customWidth="1"/>
    <col min="13580" max="13580" width="10.28515625" style="39" customWidth="1"/>
    <col min="13581" max="13581" width="10.7109375" style="39" customWidth="1"/>
    <col min="13582" max="13582" width="9.85546875" style="39" customWidth="1"/>
    <col min="13583" max="13583" width="8.42578125" style="39" customWidth="1"/>
    <col min="13584" max="13584" width="10.5703125" style="39" customWidth="1"/>
    <col min="13585" max="13586" width="9.140625" style="39"/>
    <col min="13587" max="13587" width="10.5703125" style="39" customWidth="1"/>
    <col min="13588" max="13589" width="9.140625" style="39"/>
    <col min="13590" max="13590" width="10.28515625" style="39" customWidth="1"/>
    <col min="13591" max="13591" width="11.42578125" style="39" customWidth="1"/>
    <col min="13592" max="13824" width="9.140625" style="39"/>
    <col min="13825" max="13825" width="6.5703125" style="39" customWidth="1"/>
    <col min="13826" max="13826" width="8.140625" style="39" customWidth="1"/>
    <col min="13827" max="13827" width="12.42578125" style="39" customWidth="1"/>
    <col min="13828" max="13828" width="9.85546875" style="39" customWidth="1"/>
    <col min="13829" max="13829" width="17.140625" style="39" customWidth="1"/>
    <col min="13830" max="13830" width="10" style="39" customWidth="1"/>
    <col min="13831" max="13831" width="9.85546875" style="39" customWidth="1"/>
    <col min="13832" max="13832" width="7.42578125" style="39" customWidth="1"/>
    <col min="13833" max="13833" width="12.28515625" style="39" customWidth="1"/>
    <col min="13834" max="13834" width="9.42578125" style="39" customWidth="1"/>
    <col min="13835" max="13835" width="10.140625" style="39" customWidth="1"/>
    <col min="13836" max="13836" width="10.28515625" style="39" customWidth="1"/>
    <col min="13837" max="13837" width="10.7109375" style="39" customWidth="1"/>
    <col min="13838" max="13838" width="9.85546875" style="39" customWidth="1"/>
    <col min="13839" max="13839" width="8.42578125" style="39" customWidth="1"/>
    <col min="13840" max="13840" width="10.5703125" style="39" customWidth="1"/>
    <col min="13841" max="13842" width="9.140625" style="39"/>
    <col min="13843" max="13843" width="10.5703125" style="39" customWidth="1"/>
    <col min="13844" max="13845" width="9.140625" style="39"/>
    <col min="13846" max="13846" width="10.28515625" style="39" customWidth="1"/>
    <col min="13847" max="13847" width="11.42578125" style="39" customWidth="1"/>
    <col min="13848" max="14080" width="9.140625" style="39"/>
    <col min="14081" max="14081" width="6.5703125" style="39" customWidth="1"/>
    <col min="14082" max="14082" width="8.140625" style="39" customWidth="1"/>
    <col min="14083" max="14083" width="12.42578125" style="39" customWidth="1"/>
    <col min="14084" max="14084" width="9.85546875" style="39" customWidth="1"/>
    <col min="14085" max="14085" width="17.140625" style="39" customWidth="1"/>
    <col min="14086" max="14086" width="10" style="39" customWidth="1"/>
    <col min="14087" max="14087" width="9.85546875" style="39" customWidth="1"/>
    <col min="14088" max="14088" width="7.42578125" style="39" customWidth="1"/>
    <col min="14089" max="14089" width="12.28515625" style="39" customWidth="1"/>
    <col min="14090" max="14090" width="9.42578125" style="39" customWidth="1"/>
    <col min="14091" max="14091" width="10.140625" style="39" customWidth="1"/>
    <col min="14092" max="14092" width="10.28515625" style="39" customWidth="1"/>
    <col min="14093" max="14093" width="10.7109375" style="39" customWidth="1"/>
    <col min="14094" max="14094" width="9.85546875" style="39" customWidth="1"/>
    <col min="14095" max="14095" width="8.42578125" style="39" customWidth="1"/>
    <col min="14096" max="14096" width="10.5703125" style="39" customWidth="1"/>
    <col min="14097" max="14098" width="9.140625" style="39"/>
    <col min="14099" max="14099" width="10.5703125" style="39" customWidth="1"/>
    <col min="14100" max="14101" width="9.140625" style="39"/>
    <col min="14102" max="14102" width="10.28515625" style="39" customWidth="1"/>
    <col min="14103" max="14103" width="11.42578125" style="39" customWidth="1"/>
    <col min="14104" max="14336" width="9.140625" style="39"/>
    <col min="14337" max="14337" width="6.5703125" style="39" customWidth="1"/>
    <col min="14338" max="14338" width="8.140625" style="39" customWidth="1"/>
    <col min="14339" max="14339" width="12.42578125" style="39" customWidth="1"/>
    <col min="14340" max="14340" width="9.85546875" style="39" customWidth="1"/>
    <col min="14341" max="14341" width="17.140625" style="39" customWidth="1"/>
    <col min="14342" max="14342" width="10" style="39" customWidth="1"/>
    <col min="14343" max="14343" width="9.85546875" style="39" customWidth="1"/>
    <col min="14344" max="14344" width="7.42578125" style="39" customWidth="1"/>
    <col min="14345" max="14345" width="12.28515625" style="39" customWidth="1"/>
    <col min="14346" max="14346" width="9.42578125" style="39" customWidth="1"/>
    <col min="14347" max="14347" width="10.140625" style="39" customWidth="1"/>
    <col min="14348" max="14348" width="10.28515625" style="39" customWidth="1"/>
    <col min="14349" max="14349" width="10.7109375" style="39" customWidth="1"/>
    <col min="14350" max="14350" width="9.85546875" style="39" customWidth="1"/>
    <col min="14351" max="14351" width="8.42578125" style="39" customWidth="1"/>
    <col min="14352" max="14352" width="10.5703125" style="39" customWidth="1"/>
    <col min="14353" max="14354" width="9.140625" style="39"/>
    <col min="14355" max="14355" width="10.5703125" style="39" customWidth="1"/>
    <col min="14356" max="14357" width="9.140625" style="39"/>
    <col min="14358" max="14358" width="10.28515625" style="39" customWidth="1"/>
    <col min="14359" max="14359" width="11.42578125" style="39" customWidth="1"/>
    <col min="14360" max="14592" width="9.140625" style="39"/>
    <col min="14593" max="14593" width="6.5703125" style="39" customWidth="1"/>
    <col min="14594" max="14594" width="8.140625" style="39" customWidth="1"/>
    <col min="14595" max="14595" width="12.42578125" style="39" customWidth="1"/>
    <col min="14596" max="14596" width="9.85546875" style="39" customWidth="1"/>
    <col min="14597" max="14597" width="17.140625" style="39" customWidth="1"/>
    <col min="14598" max="14598" width="10" style="39" customWidth="1"/>
    <col min="14599" max="14599" width="9.85546875" style="39" customWidth="1"/>
    <col min="14600" max="14600" width="7.42578125" style="39" customWidth="1"/>
    <col min="14601" max="14601" width="12.28515625" style="39" customWidth="1"/>
    <col min="14602" max="14602" width="9.42578125" style="39" customWidth="1"/>
    <col min="14603" max="14603" width="10.140625" style="39" customWidth="1"/>
    <col min="14604" max="14604" width="10.28515625" style="39" customWidth="1"/>
    <col min="14605" max="14605" width="10.7109375" style="39" customWidth="1"/>
    <col min="14606" max="14606" width="9.85546875" style="39" customWidth="1"/>
    <col min="14607" max="14607" width="8.42578125" style="39" customWidth="1"/>
    <col min="14608" max="14608" width="10.5703125" style="39" customWidth="1"/>
    <col min="14609" max="14610" width="9.140625" style="39"/>
    <col min="14611" max="14611" width="10.5703125" style="39" customWidth="1"/>
    <col min="14612" max="14613" width="9.140625" style="39"/>
    <col min="14614" max="14614" width="10.28515625" style="39" customWidth="1"/>
    <col min="14615" max="14615" width="11.42578125" style="39" customWidth="1"/>
    <col min="14616" max="14848" width="9.140625" style="39"/>
    <col min="14849" max="14849" width="6.5703125" style="39" customWidth="1"/>
    <col min="14850" max="14850" width="8.140625" style="39" customWidth="1"/>
    <col min="14851" max="14851" width="12.42578125" style="39" customWidth="1"/>
    <col min="14852" max="14852" width="9.85546875" style="39" customWidth="1"/>
    <col min="14853" max="14853" width="17.140625" style="39" customWidth="1"/>
    <col min="14854" max="14854" width="10" style="39" customWidth="1"/>
    <col min="14855" max="14855" width="9.85546875" style="39" customWidth="1"/>
    <col min="14856" max="14856" width="7.42578125" style="39" customWidth="1"/>
    <col min="14857" max="14857" width="12.28515625" style="39" customWidth="1"/>
    <col min="14858" max="14858" width="9.42578125" style="39" customWidth="1"/>
    <col min="14859" max="14859" width="10.140625" style="39" customWidth="1"/>
    <col min="14860" max="14860" width="10.28515625" style="39" customWidth="1"/>
    <col min="14861" max="14861" width="10.7109375" style="39" customWidth="1"/>
    <col min="14862" max="14862" width="9.85546875" style="39" customWidth="1"/>
    <col min="14863" max="14863" width="8.42578125" style="39" customWidth="1"/>
    <col min="14864" max="14864" width="10.5703125" style="39" customWidth="1"/>
    <col min="14865" max="14866" width="9.140625" style="39"/>
    <col min="14867" max="14867" width="10.5703125" style="39" customWidth="1"/>
    <col min="14868" max="14869" width="9.140625" style="39"/>
    <col min="14870" max="14870" width="10.28515625" style="39" customWidth="1"/>
    <col min="14871" max="14871" width="11.42578125" style="39" customWidth="1"/>
    <col min="14872" max="15104" width="9.140625" style="39"/>
    <col min="15105" max="15105" width="6.5703125" style="39" customWidth="1"/>
    <col min="15106" max="15106" width="8.140625" style="39" customWidth="1"/>
    <col min="15107" max="15107" width="12.42578125" style="39" customWidth="1"/>
    <col min="15108" max="15108" width="9.85546875" style="39" customWidth="1"/>
    <col min="15109" max="15109" width="17.140625" style="39" customWidth="1"/>
    <col min="15110" max="15110" width="10" style="39" customWidth="1"/>
    <col min="15111" max="15111" width="9.85546875" style="39" customWidth="1"/>
    <col min="15112" max="15112" width="7.42578125" style="39" customWidth="1"/>
    <col min="15113" max="15113" width="12.28515625" style="39" customWidth="1"/>
    <col min="15114" max="15114" width="9.42578125" style="39" customWidth="1"/>
    <col min="15115" max="15115" width="10.140625" style="39" customWidth="1"/>
    <col min="15116" max="15116" width="10.28515625" style="39" customWidth="1"/>
    <col min="15117" max="15117" width="10.7109375" style="39" customWidth="1"/>
    <col min="15118" max="15118" width="9.85546875" style="39" customWidth="1"/>
    <col min="15119" max="15119" width="8.42578125" style="39" customWidth="1"/>
    <col min="15120" max="15120" width="10.5703125" style="39" customWidth="1"/>
    <col min="15121" max="15122" width="9.140625" style="39"/>
    <col min="15123" max="15123" width="10.5703125" style="39" customWidth="1"/>
    <col min="15124" max="15125" width="9.140625" style="39"/>
    <col min="15126" max="15126" width="10.28515625" style="39" customWidth="1"/>
    <col min="15127" max="15127" width="11.42578125" style="39" customWidth="1"/>
    <col min="15128" max="15360" width="9.140625" style="39"/>
    <col min="15361" max="15361" width="6.5703125" style="39" customWidth="1"/>
    <col min="15362" max="15362" width="8.140625" style="39" customWidth="1"/>
    <col min="15363" max="15363" width="12.42578125" style="39" customWidth="1"/>
    <col min="15364" max="15364" width="9.85546875" style="39" customWidth="1"/>
    <col min="15365" max="15365" width="17.140625" style="39" customWidth="1"/>
    <col min="15366" max="15366" width="10" style="39" customWidth="1"/>
    <col min="15367" max="15367" width="9.85546875" style="39" customWidth="1"/>
    <col min="15368" max="15368" width="7.42578125" style="39" customWidth="1"/>
    <col min="15369" max="15369" width="12.28515625" style="39" customWidth="1"/>
    <col min="15370" max="15370" width="9.42578125" style="39" customWidth="1"/>
    <col min="15371" max="15371" width="10.140625" style="39" customWidth="1"/>
    <col min="15372" max="15372" width="10.28515625" style="39" customWidth="1"/>
    <col min="15373" max="15373" width="10.7109375" style="39" customWidth="1"/>
    <col min="15374" max="15374" width="9.85546875" style="39" customWidth="1"/>
    <col min="15375" max="15375" width="8.42578125" style="39" customWidth="1"/>
    <col min="15376" max="15376" width="10.5703125" style="39" customWidth="1"/>
    <col min="15377" max="15378" width="9.140625" style="39"/>
    <col min="15379" max="15379" width="10.5703125" style="39" customWidth="1"/>
    <col min="15380" max="15381" width="9.140625" style="39"/>
    <col min="15382" max="15382" width="10.28515625" style="39" customWidth="1"/>
    <col min="15383" max="15383" width="11.42578125" style="39" customWidth="1"/>
    <col min="15384" max="15616" width="9.140625" style="39"/>
    <col min="15617" max="15617" width="6.5703125" style="39" customWidth="1"/>
    <col min="15618" max="15618" width="8.140625" style="39" customWidth="1"/>
    <col min="15619" max="15619" width="12.42578125" style="39" customWidth="1"/>
    <col min="15620" max="15620" width="9.85546875" style="39" customWidth="1"/>
    <col min="15621" max="15621" width="17.140625" style="39" customWidth="1"/>
    <col min="15622" max="15622" width="10" style="39" customWidth="1"/>
    <col min="15623" max="15623" width="9.85546875" style="39" customWidth="1"/>
    <col min="15624" max="15624" width="7.42578125" style="39" customWidth="1"/>
    <col min="15625" max="15625" width="12.28515625" style="39" customWidth="1"/>
    <col min="15626" max="15626" width="9.42578125" style="39" customWidth="1"/>
    <col min="15627" max="15627" width="10.140625" style="39" customWidth="1"/>
    <col min="15628" max="15628" width="10.28515625" style="39" customWidth="1"/>
    <col min="15629" max="15629" width="10.7109375" style="39" customWidth="1"/>
    <col min="15630" max="15630" width="9.85546875" style="39" customWidth="1"/>
    <col min="15631" max="15631" width="8.42578125" style="39" customWidth="1"/>
    <col min="15632" max="15632" width="10.5703125" style="39" customWidth="1"/>
    <col min="15633" max="15634" width="9.140625" style="39"/>
    <col min="15635" max="15635" width="10.5703125" style="39" customWidth="1"/>
    <col min="15636" max="15637" width="9.140625" style="39"/>
    <col min="15638" max="15638" width="10.28515625" style="39" customWidth="1"/>
    <col min="15639" max="15639" width="11.42578125" style="39" customWidth="1"/>
    <col min="15640" max="15872" width="9.140625" style="39"/>
    <col min="15873" max="15873" width="6.5703125" style="39" customWidth="1"/>
    <col min="15874" max="15874" width="8.140625" style="39" customWidth="1"/>
    <col min="15875" max="15875" width="12.42578125" style="39" customWidth="1"/>
    <col min="15876" max="15876" width="9.85546875" style="39" customWidth="1"/>
    <col min="15877" max="15877" width="17.140625" style="39" customWidth="1"/>
    <col min="15878" max="15878" width="10" style="39" customWidth="1"/>
    <col min="15879" max="15879" width="9.85546875" style="39" customWidth="1"/>
    <col min="15880" max="15880" width="7.42578125" style="39" customWidth="1"/>
    <col min="15881" max="15881" width="12.28515625" style="39" customWidth="1"/>
    <col min="15882" max="15882" width="9.42578125" style="39" customWidth="1"/>
    <col min="15883" max="15883" width="10.140625" style="39" customWidth="1"/>
    <col min="15884" max="15884" width="10.28515625" style="39" customWidth="1"/>
    <col min="15885" max="15885" width="10.7109375" style="39" customWidth="1"/>
    <col min="15886" max="15886" width="9.85546875" style="39" customWidth="1"/>
    <col min="15887" max="15887" width="8.42578125" style="39" customWidth="1"/>
    <col min="15888" max="15888" width="10.5703125" style="39" customWidth="1"/>
    <col min="15889" max="15890" width="9.140625" style="39"/>
    <col min="15891" max="15891" width="10.5703125" style="39" customWidth="1"/>
    <col min="15892" max="15893" width="9.140625" style="39"/>
    <col min="15894" max="15894" width="10.28515625" style="39" customWidth="1"/>
    <col min="15895" max="15895" width="11.42578125" style="39" customWidth="1"/>
    <col min="15896" max="16128" width="9.140625" style="39"/>
    <col min="16129" max="16129" width="6.5703125" style="39" customWidth="1"/>
    <col min="16130" max="16130" width="8.140625" style="39" customWidth="1"/>
    <col min="16131" max="16131" width="12.42578125" style="39" customWidth="1"/>
    <col min="16132" max="16132" width="9.85546875" style="39" customWidth="1"/>
    <col min="16133" max="16133" width="17.140625" style="39" customWidth="1"/>
    <col min="16134" max="16134" width="10" style="39" customWidth="1"/>
    <col min="16135" max="16135" width="9.85546875" style="39" customWidth="1"/>
    <col min="16136" max="16136" width="7.42578125" style="39" customWidth="1"/>
    <col min="16137" max="16137" width="12.28515625" style="39" customWidth="1"/>
    <col min="16138" max="16138" width="9.42578125" style="39" customWidth="1"/>
    <col min="16139" max="16139" width="10.140625" style="39" customWidth="1"/>
    <col min="16140" max="16140" width="10.28515625" style="39" customWidth="1"/>
    <col min="16141" max="16141" width="10.7109375" style="39" customWidth="1"/>
    <col min="16142" max="16142" width="9.85546875" style="39" customWidth="1"/>
    <col min="16143" max="16143" width="8.42578125" style="39" customWidth="1"/>
    <col min="16144" max="16144" width="10.5703125" style="39" customWidth="1"/>
    <col min="16145" max="16146" width="9.140625" style="39"/>
    <col min="16147" max="16147" width="10.5703125" style="39" customWidth="1"/>
    <col min="16148" max="16149" width="9.140625" style="39"/>
    <col min="16150" max="16150" width="10.28515625" style="39" customWidth="1"/>
    <col min="16151" max="16151" width="11.42578125" style="39" customWidth="1"/>
    <col min="16152" max="16384" width="9.140625" style="39"/>
  </cols>
  <sheetData>
    <row r="4" spans="1:12" ht="42" customHeight="1">
      <c r="A4" s="898" t="s">
        <v>58</v>
      </c>
      <c r="B4" s="899"/>
      <c r="C4" s="899"/>
      <c r="D4" s="899"/>
      <c r="E4" s="899"/>
      <c r="F4" s="899"/>
      <c r="G4" s="899"/>
      <c r="H4" s="899"/>
      <c r="I4" s="899"/>
    </row>
    <row r="5" spans="1:12" ht="12.75" customHeight="1">
      <c r="A5" s="900" t="s">
        <v>59</v>
      </c>
      <c r="B5" s="40" t="s">
        <v>60</v>
      </c>
      <c r="C5" s="901" t="s">
        <v>61</v>
      </c>
      <c r="D5" s="902" t="s">
        <v>62</v>
      </c>
      <c r="E5" s="40" t="s">
        <v>63</v>
      </c>
      <c r="F5" s="904" t="s">
        <v>64</v>
      </c>
      <c r="G5" s="904"/>
      <c r="H5" s="904"/>
      <c r="I5" s="905" t="s">
        <v>65</v>
      </c>
    </row>
    <row r="6" spans="1:12" ht="33" customHeight="1">
      <c r="A6" s="900"/>
      <c r="B6" s="41" t="s">
        <v>66</v>
      </c>
      <c r="C6" s="901"/>
      <c r="D6" s="903"/>
      <c r="E6" s="40" t="s">
        <v>67</v>
      </c>
      <c r="F6" s="904" t="s">
        <v>67</v>
      </c>
      <c r="G6" s="904"/>
      <c r="H6" s="904"/>
      <c r="I6" s="906"/>
    </row>
    <row r="7" spans="1:12" ht="34.5" customHeight="1">
      <c r="A7" s="900"/>
      <c r="B7" s="40" t="s">
        <v>68</v>
      </c>
      <c r="C7" s="901"/>
      <c r="D7" s="40" t="s">
        <v>69</v>
      </c>
      <c r="E7" s="40" t="s">
        <v>70</v>
      </c>
      <c r="F7" s="904" t="s">
        <v>70</v>
      </c>
      <c r="G7" s="904"/>
      <c r="H7" s="904"/>
      <c r="I7" s="907"/>
    </row>
    <row r="8" spans="1:12">
      <c r="A8" s="42" t="s">
        <v>71</v>
      </c>
      <c r="B8" s="43">
        <v>1587.085</v>
      </c>
      <c r="C8" s="44">
        <v>11522.81</v>
      </c>
      <c r="D8" s="45">
        <v>8187.4896473125254</v>
      </c>
      <c r="E8" s="46">
        <f t="shared" ref="E8:E28" si="0">(B8*D8/7000)/C8*1000</f>
        <v>161.09961777558723</v>
      </c>
      <c r="F8" s="897">
        <f t="shared" ref="F8:F28" si="1">(B8*D8/7000)/I8*1000</f>
        <v>174.08513570396326</v>
      </c>
      <c r="G8" s="897">
        <f t="shared" ref="G8:H28" si="2">(C8*E8/7000)/H8*1000</f>
        <v>13887.74319384</v>
      </c>
      <c r="H8" s="897">
        <f t="shared" si="2"/>
        <v>19.095155251966531</v>
      </c>
      <c r="I8" s="47">
        <v>10663.29</v>
      </c>
      <c r="J8" s="48"/>
      <c r="K8" s="49"/>
    </row>
    <row r="9" spans="1:12">
      <c r="A9" s="42" t="s">
        <v>72</v>
      </c>
      <c r="B9" s="43">
        <v>120.19199999999999</v>
      </c>
      <c r="C9" s="50">
        <v>867.78</v>
      </c>
      <c r="D9" s="45">
        <v>8187.4896473125254</v>
      </c>
      <c r="E9" s="46">
        <f t="shared" si="0"/>
        <v>162.00135578961539</v>
      </c>
      <c r="F9" s="897">
        <f t="shared" si="1"/>
        <v>167.60039643666764</v>
      </c>
      <c r="G9" s="897">
        <f t="shared" si="2"/>
        <v>85.932159234050516</v>
      </c>
      <c r="H9" s="897">
        <f t="shared" si="2"/>
        <v>233.7085071030364</v>
      </c>
      <c r="I9" s="47">
        <v>838.79</v>
      </c>
      <c r="J9" s="48"/>
      <c r="K9" s="49"/>
      <c r="L9" s="39" t="s">
        <v>127</v>
      </c>
    </row>
    <row r="10" spans="1:12">
      <c r="A10" s="42" t="s">
        <v>73</v>
      </c>
      <c r="B10" s="43">
        <v>183.578</v>
      </c>
      <c r="C10" s="50">
        <v>1297.25</v>
      </c>
      <c r="D10" s="45">
        <v>8187.4896473125254</v>
      </c>
      <c r="E10" s="46">
        <f t="shared" si="0"/>
        <v>165.51969545184471</v>
      </c>
      <c r="F10" s="897">
        <f t="shared" si="1"/>
        <v>176.88622933289307</v>
      </c>
      <c r="G10" s="897">
        <f t="shared" si="2"/>
        <v>179.97322690767288</v>
      </c>
      <c r="H10" s="897">
        <f t="shared" si="2"/>
        <v>170.43838655835035</v>
      </c>
      <c r="I10" s="47">
        <v>1213.8899999999999</v>
      </c>
      <c r="J10" s="48"/>
      <c r="K10" s="49"/>
    </row>
    <row r="11" spans="1:12">
      <c r="A11" s="42" t="s">
        <v>74</v>
      </c>
      <c r="B11" s="51">
        <v>101.98599999999999</v>
      </c>
      <c r="C11" s="50">
        <v>693.44</v>
      </c>
      <c r="D11" s="45">
        <v>8187.4896473125254</v>
      </c>
      <c r="E11" s="46">
        <f t="shared" si="0"/>
        <v>172.02215850806229</v>
      </c>
      <c r="F11" s="897">
        <f t="shared" si="1"/>
        <v>203.04177973758419</v>
      </c>
      <c r="G11" s="897">
        <f t="shared" si="2"/>
        <v>42.156541854473637</v>
      </c>
      <c r="H11" s="897">
        <f t="shared" si="2"/>
        <v>404.23160354367911</v>
      </c>
      <c r="I11" s="47">
        <v>587.50000000000011</v>
      </c>
      <c r="J11" s="52"/>
      <c r="K11" s="49"/>
      <c r="L11" s="39">
        <v>0.16850999999999999</v>
      </c>
    </row>
    <row r="12" spans="1:12">
      <c r="A12" s="42" t="s">
        <v>75</v>
      </c>
      <c r="B12" s="51">
        <v>256.15300000000002</v>
      </c>
      <c r="C12" s="50">
        <v>1779.2300000000002</v>
      </c>
      <c r="D12" s="45">
        <v>8187.4896473125254</v>
      </c>
      <c r="E12" s="46">
        <f t="shared" si="0"/>
        <v>168.39146594136992</v>
      </c>
      <c r="F12" s="897">
        <f t="shared" si="1"/>
        <v>182.37924234485874</v>
      </c>
      <c r="G12" s="897">
        <f t="shared" si="2"/>
        <v>329.61180888770025</v>
      </c>
      <c r="H12" s="897">
        <f t="shared" si="2"/>
        <v>129.8528146782771</v>
      </c>
      <c r="I12" s="47">
        <v>1642.77</v>
      </c>
      <c r="J12" s="48"/>
      <c r="K12" s="49"/>
    </row>
    <row r="13" spans="1:12">
      <c r="A13" s="42" t="s">
        <v>76</v>
      </c>
      <c r="B13" s="51">
        <v>503.09800000000001</v>
      </c>
      <c r="C13" s="50">
        <v>3943.0499999999997</v>
      </c>
      <c r="D13" s="45">
        <v>8187.4896473125254</v>
      </c>
      <c r="E13" s="46">
        <f t="shared" si="0"/>
        <v>149.23580428434252</v>
      </c>
      <c r="F13" s="897">
        <f t="shared" si="1"/>
        <v>147.6703610131816</v>
      </c>
      <c r="G13" s="897">
        <f t="shared" si="2"/>
        <v>1939.4259054375916</v>
      </c>
      <c r="H13" s="897">
        <f t="shared" si="2"/>
        <v>43.344508469052521</v>
      </c>
      <c r="I13" s="47">
        <v>3984.85</v>
      </c>
      <c r="J13" s="52"/>
      <c r="K13" s="49"/>
      <c r="L13" s="39">
        <v>0.155</v>
      </c>
    </row>
    <row r="14" spans="1:12">
      <c r="A14" s="42" t="s">
        <v>77</v>
      </c>
      <c r="B14" s="51">
        <v>848.21900000000005</v>
      </c>
      <c r="C14" s="50">
        <v>6173.16</v>
      </c>
      <c r="D14" s="45">
        <v>8187.4896473125254</v>
      </c>
      <c r="E14" s="46">
        <f t="shared" si="0"/>
        <v>160.71380624588159</v>
      </c>
      <c r="F14" s="897">
        <f t="shared" si="1"/>
        <v>163.81054942405734</v>
      </c>
      <c r="G14" s="897">
        <f t="shared" si="2"/>
        <v>4480.0921053549209</v>
      </c>
      <c r="H14" s="897">
        <f t="shared" si="2"/>
        <v>31.635575367459978</v>
      </c>
      <c r="I14" s="47">
        <v>6056.4599999999991</v>
      </c>
      <c r="J14" s="48"/>
      <c r="K14" s="49"/>
    </row>
    <row r="15" spans="1:12">
      <c r="A15" s="42" t="s">
        <v>78</v>
      </c>
      <c r="B15" s="51">
        <v>4705.9449999999997</v>
      </c>
      <c r="C15" s="50">
        <v>34846.32</v>
      </c>
      <c r="D15" s="45">
        <v>8187.4896473125254</v>
      </c>
      <c r="E15" s="46">
        <f t="shared" si="0"/>
        <v>157.95837251895156</v>
      </c>
      <c r="F15" s="897">
        <f t="shared" si="1"/>
        <v>158.32986223540848</v>
      </c>
      <c r="G15" s="897">
        <f t="shared" si="2"/>
        <v>147612.35544161015</v>
      </c>
      <c r="H15" s="897">
        <f t="shared" si="2"/>
        <v>5.3269524559856585</v>
      </c>
      <c r="I15" s="47">
        <v>34764.559999999998</v>
      </c>
      <c r="J15" s="52"/>
      <c r="K15" s="49"/>
      <c r="L15" s="39">
        <v>0.15648999999999999</v>
      </c>
    </row>
    <row r="16" spans="1:12">
      <c r="A16" s="42" t="s">
        <v>79</v>
      </c>
      <c r="B16" s="51">
        <v>188.44</v>
      </c>
      <c r="C16" s="50">
        <v>1391.0100000000002</v>
      </c>
      <c r="D16" s="45">
        <v>8187.4896473125254</v>
      </c>
      <c r="E16" s="46">
        <f t="shared" si="0"/>
        <v>158.45121264811408</v>
      </c>
      <c r="F16" s="897">
        <f t="shared" si="1"/>
        <v>149.95524710893389</v>
      </c>
      <c r="G16" s="897">
        <f t="shared" si="2"/>
        <v>263.86242004093691</v>
      </c>
      <c r="H16" s="897">
        <f t="shared" si="2"/>
        <v>119.33016416632042</v>
      </c>
      <c r="I16" s="47">
        <v>1469.8200000000002</v>
      </c>
      <c r="J16" s="52"/>
      <c r="K16" s="49"/>
      <c r="L16" s="39">
        <v>0.15848999999999999</v>
      </c>
    </row>
    <row r="17" spans="1:19">
      <c r="A17" s="42" t="s">
        <v>80</v>
      </c>
      <c r="B17" s="51">
        <v>86.071999999999989</v>
      </c>
      <c r="C17" s="50">
        <v>531.66</v>
      </c>
      <c r="D17" s="45">
        <v>8187.4896473125254</v>
      </c>
      <c r="E17" s="46">
        <f t="shared" si="0"/>
        <v>189.3566804035564</v>
      </c>
      <c r="F17" s="897">
        <f t="shared" si="1"/>
        <v>203.87479283789952</v>
      </c>
      <c r="G17" s="897">
        <f t="shared" si="2"/>
        <v>29.781831856121858</v>
      </c>
      <c r="H17" s="897">
        <f t="shared" si="2"/>
        <v>482.90885717418496</v>
      </c>
      <c r="I17" s="47">
        <v>493.80000000000007</v>
      </c>
      <c r="J17" s="48"/>
      <c r="K17" s="49"/>
    </row>
    <row r="18" spans="1:19">
      <c r="A18" s="42" t="s">
        <v>81</v>
      </c>
      <c r="B18" s="51">
        <v>325.38</v>
      </c>
      <c r="C18" s="50">
        <v>2404.29</v>
      </c>
      <c r="D18" s="45">
        <v>8187.4896473125254</v>
      </c>
      <c r="E18" s="46">
        <f t="shared" si="0"/>
        <v>158.29118435573491</v>
      </c>
      <c r="F18" s="897">
        <f t="shared" si="1"/>
        <v>162.97164815378719</v>
      </c>
      <c r="G18" s="897">
        <f t="shared" si="2"/>
        <v>666.05835152292536</v>
      </c>
      <c r="H18" s="897">
        <f t="shared" si="2"/>
        <v>81.626891947758949</v>
      </c>
      <c r="I18" s="47">
        <v>2335.2399999999998</v>
      </c>
      <c r="J18" s="48"/>
      <c r="K18" s="49"/>
    </row>
    <row r="19" spans="1:19">
      <c r="A19" s="42" t="s">
        <v>82</v>
      </c>
      <c r="B19" s="51">
        <v>1235.9420000000002</v>
      </c>
      <c r="C19" s="50">
        <v>8745.32</v>
      </c>
      <c r="D19" s="45">
        <v>8187.4896473125254</v>
      </c>
      <c r="E19" s="46">
        <f t="shared" si="0"/>
        <v>165.30085854374909</v>
      </c>
      <c r="F19" s="897">
        <f t="shared" si="1"/>
        <v>164.60275758474265</v>
      </c>
      <c r="G19" s="897">
        <f t="shared" si="2"/>
        <v>9420.5585265585651</v>
      </c>
      <c r="H19" s="897">
        <f t="shared" si="2"/>
        <v>21.921795524791253</v>
      </c>
      <c r="I19" s="47">
        <v>8782.41</v>
      </c>
      <c r="J19" s="48"/>
      <c r="K19" s="49"/>
    </row>
    <row r="20" spans="1:19">
      <c r="A20" s="42" t="s">
        <v>83</v>
      </c>
      <c r="B20" s="51">
        <v>1963.6999999999998</v>
      </c>
      <c r="C20" s="50">
        <v>14314.95</v>
      </c>
      <c r="D20" s="45">
        <v>8187.4896473125254</v>
      </c>
      <c r="E20" s="46">
        <f t="shared" si="0"/>
        <v>160.44937455924057</v>
      </c>
      <c r="F20" s="897">
        <f t="shared" si="1"/>
        <v>160.26721900485799</v>
      </c>
      <c r="G20" s="897">
        <f t="shared" si="2"/>
        <v>25085.084138801391</v>
      </c>
      <c r="H20" s="897">
        <f t="shared" si="2"/>
        <v>13.080196306742941</v>
      </c>
      <c r="I20" s="47">
        <v>14331.220000000001</v>
      </c>
      <c r="J20" s="48"/>
      <c r="K20" s="49"/>
    </row>
    <row r="21" spans="1:19">
      <c r="A21" s="42" t="s">
        <v>84</v>
      </c>
      <c r="B21" s="51">
        <v>512.82400000000007</v>
      </c>
      <c r="C21" s="50">
        <v>3557.12</v>
      </c>
      <c r="D21" s="45">
        <v>8187.4896473125254</v>
      </c>
      <c r="E21" s="46">
        <f t="shared" si="0"/>
        <v>168.62522774818635</v>
      </c>
      <c r="F21" s="897">
        <f t="shared" si="1"/>
        <v>163.8288922741429</v>
      </c>
      <c r="G21" s="897">
        <f t="shared" si="2"/>
        <v>1637.2325786085148</v>
      </c>
      <c r="H21" s="897">
        <f t="shared" si="2"/>
        <v>52.337460695624053</v>
      </c>
      <c r="I21" s="47">
        <v>3661.2600000000007</v>
      </c>
      <c r="J21" s="48"/>
      <c r="K21" s="49"/>
    </row>
    <row r="22" spans="1:19">
      <c r="A22" s="42" t="s">
        <v>85</v>
      </c>
      <c r="B22" s="51">
        <v>14471.072</v>
      </c>
      <c r="C22" s="50">
        <v>108853.79</v>
      </c>
      <c r="D22" s="45">
        <v>8187.4896473125254</v>
      </c>
      <c r="E22" s="46">
        <f t="shared" si="0"/>
        <v>155.49265301585362</v>
      </c>
      <c r="F22" s="897">
        <f t="shared" si="1"/>
        <v>158.07108972089924</v>
      </c>
      <c r="G22" s="897">
        <f t="shared" si="2"/>
        <v>1400397.0845784128</v>
      </c>
      <c r="H22" s="897">
        <f t="shared" si="2"/>
        <v>1.7266495119057228</v>
      </c>
      <c r="I22" s="47">
        <v>107078.18</v>
      </c>
      <c r="J22" s="52"/>
      <c r="K22" s="49"/>
      <c r="L22" s="102">
        <v>0.1555</v>
      </c>
    </row>
    <row r="23" spans="1:19">
      <c r="A23" s="42" t="s">
        <v>86</v>
      </c>
      <c r="B23" s="51">
        <v>78.31</v>
      </c>
      <c r="C23" s="50">
        <v>607.65</v>
      </c>
      <c r="D23" s="45">
        <v>8187.4896473125254</v>
      </c>
      <c r="E23" s="46">
        <f t="shared" si="0"/>
        <v>150.73581226999656</v>
      </c>
      <c r="F23" s="897">
        <f t="shared" si="1"/>
        <v>141.79611171878039</v>
      </c>
      <c r="G23" s="897">
        <f t="shared" si="2"/>
        <v>50.963645705123263</v>
      </c>
      <c r="H23" s="897">
        <f t="shared" si="2"/>
        <v>256.75057206697556</v>
      </c>
      <c r="I23" s="47">
        <v>645.96</v>
      </c>
      <c r="J23" s="48"/>
    </row>
    <row r="24" spans="1:19">
      <c r="A24" s="42" t="s">
        <v>87</v>
      </c>
      <c r="B24" s="51">
        <v>130.971</v>
      </c>
      <c r="C24" s="50">
        <v>974.57999999999993</v>
      </c>
      <c r="D24" s="45">
        <v>8187.4896473125254</v>
      </c>
      <c r="E24" s="46">
        <f t="shared" si="0"/>
        <v>157.1847369560175</v>
      </c>
      <c r="F24" s="897">
        <f t="shared" si="1"/>
        <v>155.53772052248505</v>
      </c>
      <c r="G24" s="897">
        <f t="shared" si="2"/>
        <v>118.4768533195524</v>
      </c>
      <c r="H24" s="897">
        <f t="shared" si="2"/>
        <v>184.71251273435087</v>
      </c>
      <c r="I24" s="47">
        <v>984.9</v>
      </c>
      <c r="J24" s="48"/>
      <c r="K24" s="49">
        <f>(C11*E11+C13*E13+C15*E15+C16*E16+C22*E22)/(C11+C13+C15+C16+C22)</f>
        <v>156.00577006732462</v>
      </c>
      <c r="L24" s="39" t="s">
        <v>126</v>
      </c>
    </row>
    <row r="25" spans="1:19">
      <c r="A25" s="42" t="s">
        <v>88</v>
      </c>
      <c r="B25" s="51">
        <v>38.157000000000004</v>
      </c>
      <c r="C25" s="50">
        <v>252.63000000000002</v>
      </c>
      <c r="D25" s="45">
        <v>8187.4896473125254</v>
      </c>
      <c r="E25" s="46">
        <f t="shared" si="0"/>
        <v>176.66154481851157</v>
      </c>
      <c r="F25" s="897">
        <f t="shared" si="1"/>
        <v>171.88525348546347</v>
      </c>
      <c r="G25" s="897">
        <f t="shared" si="2"/>
        <v>8.2342849156614726</v>
      </c>
      <c r="H25" s="897">
        <f t="shared" si="2"/>
        <v>774.28886877275522</v>
      </c>
      <c r="I25" s="47">
        <v>259.64999999999998</v>
      </c>
      <c r="J25" s="48"/>
      <c r="K25" s="49"/>
    </row>
    <row r="26" spans="1:19">
      <c r="A26" s="42" t="s">
        <v>89</v>
      </c>
      <c r="B26" s="51">
        <v>332.85599999999999</v>
      </c>
      <c r="C26" s="50">
        <v>2516.69</v>
      </c>
      <c r="D26" s="45">
        <v>8187.4896473125254</v>
      </c>
      <c r="E26" s="46">
        <f t="shared" si="0"/>
        <v>154.69610900745809</v>
      </c>
      <c r="F26" s="897">
        <f t="shared" si="1"/>
        <v>155.4298132704595</v>
      </c>
      <c r="G26" s="897">
        <f t="shared" si="2"/>
        <v>766.29997793761004</v>
      </c>
      <c r="H26" s="897">
        <f t="shared" si="2"/>
        <v>72.579213994309598</v>
      </c>
      <c r="I26" s="47">
        <v>2504.81</v>
      </c>
      <c r="J26" s="48"/>
      <c r="K26" s="49"/>
    </row>
    <row r="27" spans="1:19">
      <c r="A27" s="42" t="s">
        <v>90</v>
      </c>
      <c r="B27" s="51">
        <v>81.091999999999985</v>
      </c>
      <c r="C27" s="50">
        <v>580.18999999999994</v>
      </c>
      <c r="D27" s="45">
        <v>8187.4896473125254</v>
      </c>
      <c r="E27" s="46">
        <f t="shared" si="0"/>
        <v>163.47844437163866</v>
      </c>
      <c r="F27" s="897">
        <f t="shared" si="1"/>
        <v>169.49652181057741</v>
      </c>
      <c r="G27" s="897">
        <f t="shared" si="2"/>
        <v>38.246273471965367</v>
      </c>
      <c r="H27" s="897">
        <f t="shared" si="2"/>
        <v>354.27749846943652</v>
      </c>
      <c r="I27" s="47">
        <v>559.59000000000015</v>
      </c>
      <c r="J27" s="48"/>
      <c r="K27" s="49"/>
    </row>
    <row r="28" spans="1:19">
      <c r="A28" s="53" t="s">
        <v>91</v>
      </c>
      <c r="B28" s="51">
        <v>401.47299999999996</v>
      </c>
      <c r="C28" s="50">
        <v>2983.23</v>
      </c>
      <c r="D28" s="45">
        <v>8187.4896473125254</v>
      </c>
      <c r="E28" s="46">
        <f t="shared" si="0"/>
        <v>157.40637933550934</v>
      </c>
      <c r="F28" s="897">
        <f t="shared" si="1"/>
        <v>162.73424674069216</v>
      </c>
      <c r="G28" s="897">
        <f t="shared" si="2"/>
        <v>1016.9730738325984</v>
      </c>
      <c r="H28" s="897">
        <f t="shared" si="2"/>
        <v>65.963178251739166</v>
      </c>
      <c r="I28" s="47">
        <v>2885.5599999999995</v>
      </c>
      <c r="J28" s="48"/>
      <c r="K28" s="49"/>
    </row>
    <row r="29" spans="1:19" ht="15.75">
      <c r="A29" s="53" t="s">
        <v>92</v>
      </c>
      <c r="B29" s="54">
        <f>SUM(B8:B28)</f>
        <v>28152.545000000006</v>
      </c>
      <c r="C29" s="54">
        <f>SUM(C8:C28)</f>
        <v>208836.15</v>
      </c>
      <c r="D29" s="55"/>
      <c r="E29" s="56">
        <f>(C8*E8+C9*E9+C10*E10+C11*E11+C12*E12+C13*E13+C14*E14+C15*E15+C16*E16+C17*E17+C18*E18+C19*E19+C20*E20+C21*E21+C22*E22+C23*E23+C24*E24+C25*E25+C26*E26+C27*E27+C28*E28)/C29</f>
        <v>157.67567795750745</v>
      </c>
      <c r="F29" s="897">
        <f>(F8*I8+F9*I9+F10*I10+F11*I11+F12*I12+F13*I13+F14*I14+F15*I15+F16*I16+F17*I17+F18*I18+F19*I19+F20*I20+F21*I21+F22*I22+F23*I23+F24*I24+F25*I25+F26*I26+F27*I27+F28*I28)/I29</f>
        <v>160.04500695199948</v>
      </c>
      <c r="G29" s="897"/>
      <c r="H29" s="897"/>
      <c r="I29" s="54">
        <f>SUM(I8:I28)</f>
        <v>205744.50999999995</v>
      </c>
      <c r="J29" s="48"/>
    </row>
    <row r="30" spans="1:19">
      <c r="J30" s="48"/>
    </row>
    <row r="32" spans="1:19" ht="15.75" hidden="1" customHeight="1" thickBot="1">
      <c r="A32" s="877" t="s">
        <v>93</v>
      </c>
      <c r="B32" s="878"/>
      <c r="C32" s="878"/>
      <c r="D32" s="878"/>
      <c r="E32" s="878"/>
      <c r="F32" s="878"/>
      <c r="G32" s="878"/>
      <c r="H32" s="878"/>
      <c r="I32" s="878"/>
      <c r="J32" s="878"/>
      <c r="K32" s="878"/>
      <c r="L32" s="878"/>
      <c r="M32" s="878"/>
      <c r="N32" s="878"/>
      <c r="O32" s="878"/>
      <c r="P32" s="878"/>
      <c r="Q32" s="878"/>
      <c r="R32" s="878"/>
      <c r="S32" s="878"/>
    </row>
    <row r="33" spans="1:23" ht="12.75" hidden="1" customHeight="1">
      <c r="A33" s="879" t="s">
        <v>59</v>
      </c>
      <c r="B33" s="882" t="s">
        <v>94</v>
      </c>
      <c r="C33" s="882"/>
      <c r="D33" s="882"/>
      <c r="E33" s="884" t="s">
        <v>61</v>
      </c>
      <c r="F33" s="885"/>
      <c r="G33" s="885"/>
      <c r="H33" s="882" t="s">
        <v>95</v>
      </c>
      <c r="I33" s="882"/>
      <c r="J33" s="888"/>
      <c r="K33" s="890" t="s">
        <v>96</v>
      </c>
      <c r="L33" s="891"/>
      <c r="M33" s="892"/>
      <c r="N33" s="890" t="s">
        <v>97</v>
      </c>
      <c r="O33" s="891"/>
      <c r="P33" s="892"/>
      <c r="Q33" s="890" t="s">
        <v>98</v>
      </c>
      <c r="R33" s="891"/>
      <c r="S33" s="892"/>
    </row>
    <row r="34" spans="1:23" ht="29.25" hidden="1" customHeight="1">
      <c r="A34" s="880"/>
      <c r="B34" s="883"/>
      <c r="C34" s="883"/>
      <c r="D34" s="883"/>
      <c r="E34" s="886"/>
      <c r="F34" s="887"/>
      <c r="G34" s="887"/>
      <c r="H34" s="883"/>
      <c r="I34" s="883"/>
      <c r="J34" s="889"/>
      <c r="K34" s="893"/>
      <c r="L34" s="894"/>
      <c r="M34" s="895"/>
      <c r="N34" s="893"/>
      <c r="O34" s="894"/>
      <c r="P34" s="895"/>
      <c r="Q34" s="893"/>
      <c r="R34" s="894"/>
      <c r="S34" s="895"/>
    </row>
    <row r="35" spans="1:23" ht="37.5" hidden="1" customHeight="1" thickBot="1">
      <c r="A35" s="881"/>
      <c r="B35" s="57" t="s">
        <v>2</v>
      </c>
      <c r="C35" s="57" t="s">
        <v>3</v>
      </c>
      <c r="D35" s="58" t="s">
        <v>99</v>
      </c>
      <c r="E35" s="59" t="s">
        <v>2</v>
      </c>
      <c r="F35" s="59" t="s">
        <v>3</v>
      </c>
      <c r="G35" s="60" t="s">
        <v>99</v>
      </c>
      <c r="H35" s="57" t="s">
        <v>2</v>
      </c>
      <c r="I35" s="57" t="s">
        <v>3</v>
      </c>
      <c r="J35" s="61" t="s">
        <v>99</v>
      </c>
      <c r="K35" s="62" t="s">
        <v>2</v>
      </c>
      <c r="L35" s="57" t="s">
        <v>3</v>
      </c>
      <c r="M35" s="63" t="s">
        <v>99</v>
      </c>
      <c r="N35" s="62" t="s">
        <v>2</v>
      </c>
      <c r="O35" s="57" t="s">
        <v>3</v>
      </c>
      <c r="P35" s="61" t="s">
        <v>99</v>
      </c>
      <c r="Q35" s="62" t="s">
        <v>2</v>
      </c>
      <c r="R35" s="57" t="s">
        <v>3</v>
      </c>
      <c r="S35" s="61" t="s">
        <v>99</v>
      </c>
    </row>
    <row r="36" spans="1:23" hidden="1">
      <c r="A36" s="64" t="s">
        <v>71</v>
      </c>
      <c r="B36" s="65">
        <v>812.71474655886232</v>
      </c>
      <c r="C36" s="65">
        <v>872.81999999999994</v>
      </c>
      <c r="D36" s="65">
        <f>C36-B36</f>
        <v>60.10525344113762</v>
      </c>
      <c r="E36" s="65">
        <v>5848.0951107379433</v>
      </c>
      <c r="F36" s="65">
        <v>6361.12</v>
      </c>
      <c r="G36" s="65">
        <f t="shared" ref="G36:G56" si="3">F36-E36</f>
        <v>513.0248892620566</v>
      </c>
      <c r="H36" s="65">
        <v>380.57283662393473</v>
      </c>
      <c r="I36" s="66">
        <v>460.12000000000006</v>
      </c>
      <c r="J36" s="67">
        <f>I36-H36</f>
        <v>79.547163376065328</v>
      </c>
      <c r="K36" s="68">
        <v>161.88118690069734</v>
      </c>
      <c r="L36" s="68">
        <v>160.62588012353618</v>
      </c>
      <c r="M36" s="69">
        <f>L36-K36</f>
        <v>-1.2553067771611666</v>
      </c>
      <c r="N36" s="70">
        <f t="shared" ref="N36:N56" si="4">AR62/E36</f>
        <v>4.28664424690131</v>
      </c>
      <c r="O36" s="70">
        <f>V36/F36</f>
        <v>3.353654702316573</v>
      </c>
      <c r="P36" s="71">
        <f>O36-N36</f>
        <v>-0.93298954458473693</v>
      </c>
      <c r="Q36" s="70">
        <f t="shared" ref="Q36:Q56" si="5">BA62/E36</f>
        <v>27.748351715764638</v>
      </c>
      <c r="R36" s="70">
        <f>W36/F36</f>
        <v>26.769342505722264</v>
      </c>
      <c r="S36" s="72">
        <f>R36-Q36</f>
        <v>-0.97900921004237418</v>
      </c>
      <c r="V36" s="39">
        <v>21333</v>
      </c>
      <c r="W36" s="39">
        <v>170283</v>
      </c>
    </row>
    <row r="37" spans="1:23" hidden="1">
      <c r="A37" s="73" t="s">
        <v>72</v>
      </c>
      <c r="B37" s="74">
        <v>85.226356308949534</v>
      </c>
      <c r="C37" s="74">
        <v>82.093999999999994</v>
      </c>
      <c r="D37" s="74">
        <f t="shared" ref="D37:D56" si="6">C37-B37</f>
        <v>-3.1323563089495394</v>
      </c>
      <c r="E37" s="74">
        <v>606.56205435216987</v>
      </c>
      <c r="F37" s="74">
        <v>592.79999999999995</v>
      </c>
      <c r="G37" s="74">
        <f t="shared" si="3"/>
        <v>-13.762054352169912</v>
      </c>
      <c r="H37" s="74">
        <v>20.653529065008673</v>
      </c>
      <c r="I37" s="75">
        <v>18.340000000000003</v>
      </c>
      <c r="J37" s="76">
        <f t="shared" ref="J37:J56" si="7">I37-H37</f>
        <v>-2.3135290650086695</v>
      </c>
      <c r="K37" s="77">
        <v>163.67085476884753</v>
      </c>
      <c r="L37" s="77">
        <v>162.11665775014458</v>
      </c>
      <c r="M37" s="78">
        <f t="shared" ref="M37:M57" si="8">L37-K37</f>
        <v>-1.5541970187029506</v>
      </c>
      <c r="N37" s="70">
        <f t="shared" si="4"/>
        <v>1.2223928608029007</v>
      </c>
      <c r="O37" s="70">
        <f t="shared" ref="O37:O57" si="9">V37/F37</f>
        <v>0.52125506072874495</v>
      </c>
      <c r="P37" s="79">
        <f t="shared" ref="P37:P57" si="10">O37-N37</f>
        <v>-0.70113780007415571</v>
      </c>
      <c r="Q37" s="70">
        <f t="shared" si="5"/>
        <v>33.088123228274611</v>
      </c>
      <c r="R37" s="70">
        <f t="shared" ref="R37:R57" si="11">W37/F37</f>
        <v>41.825236167341437</v>
      </c>
      <c r="S37" s="80">
        <f t="shared" ref="S37:S57" si="12">R37-Q37</f>
        <v>8.7371129390668258</v>
      </c>
      <c r="V37" s="39">
        <v>309</v>
      </c>
      <c r="W37" s="39">
        <v>24794</v>
      </c>
    </row>
    <row r="38" spans="1:23" hidden="1">
      <c r="A38" s="73" t="s">
        <v>73</v>
      </c>
      <c r="B38" s="74">
        <v>126.77616366853174</v>
      </c>
      <c r="C38" s="74">
        <v>104.35300000000001</v>
      </c>
      <c r="D38" s="74">
        <f t="shared" si="6"/>
        <v>-22.423163668531728</v>
      </c>
      <c r="E38" s="74">
        <v>890.8208524474926</v>
      </c>
      <c r="F38" s="74">
        <v>737.54</v>
      </c>
      <c r="G38" s="74">
        <f t="shared" si="3"/>
        <v>-153.28085244749263</v>
      </c>
      <c r="H38" s="74">
        <v>27.210951094126813</v>
      </c>
      <c r="I38" s="75">
        <v>47.52</v>
      </c>
      <c r="J38" s="76">
        <f t="shared" si="7"/>
        <v>20.30904890587319</v>
      </c>
      <c r="K38" s="77">
        <v>165.77532888636534</v>
      </c>
      <c r="L38" s="77">
        <v>165.63182209972149</v>
      </c>
      <c r="M38" s="78">
        <f t="shared" si="8"/>
        <v>-0.14350678664385441</v>
      </c>
      <c r="N38" s="70">
        <f t="shared" si="4"/>
        <v>1.4674879309966573</v>
      </c>
      <c r="O38" s="70">
        <f t="shared" si="9"/>
        <v>1.0114705643083766</v>
      </c>
      <c r="P38" s="79">
        <f t="shared" si="10"/>
        <v>-0.45601736668828075</v>
      </c>
      <c r="Q38" s="70">
        <f t="shared" si="5"/>
        <v>16.58021358550381</v>
      </c>
      <c r="R38" s="70">
        <f t="shared" si="11"/>
        <v>18.533232095886326</v>
      </c>
      <c r="S38" s="80">
        <f t="shared" si="12"/>
        <v>1.9530185103825168</v>
      </c>
      <c r="V38" s="39">
        <v>746</v>
      </c>
      <c r="W38" s="39">
        <v>13669</v>
      </c>
    </row>
    <row r="39" spans="1:23" hidden="1">
      <c r="A39" s="73" t="s">
        <v>74</v>
      </c>
      <c r="B39" s="74">
        <v>68.771833389152519</v>
      </c>
      <c r="C39" s="74">
        <v>55.673000000000002</v>
      </c>
      <c r="D39" s="74">
        <f t="shared" si="6"/>
        <v>-13.098833389152517</v>
      </c>
      <c r="E39" s="74">
        <v>472.41157175793472</v>
      </c>
      <c r="F39" s="74">
        <v>382.27</v>
      </c>
      <c r="G39" s="74">
        <f t="shared" si="3"/>
        <v>-90.141571757934742</v>
      </c>
      <c r="H39" s="74">
        <v>43.344987287354108</v>
      </c>
      <c r="I39" s="75">
        <v>57.290000000000013</v>
      </c>
      <c r="J39" s="76">
        <f t="shared" si="7"/>
        <v>13.945012712645905</v>
      </c>
      <c r="K39" s="77">
        <v>169.57535788683847</v>
      </c>
      <c r="L39" s="77">
        <v>170.48996726322832</v>
      </c>
      <c r="M39" s="78">
        <f t="shared" si="8"/>
        <v>0.91460937638984774</v>
      </c>
      <c r="N39" s="70">
        <f t="shared" si="4"/>
        <v>1.4427216220561143</v>
      </c>
      <c r="O39" s="70">
        <f t="shared" si="9"/>
        <v>1.1510189133335078</v>
      </c>
      <c r="P39" s="79">
        <f t="shared" si="10"/>
        <v>-0.29170270872260651</v>
      </c>
      <c r="Q39" s="70">
        <f t="shared" si="5"/>
        <v>19.654471979694996</v>
      </c>
      <c r="R39" s="70">
        <f t="shared" si="11"/>
        <v>23.444162502942948</v>
      </c>
      <c r="S39" s="80">
        <f t="shared" si="12"/>
        <v>3.7896905232479519</v>
      </c>
      <c r="V39" s="39">
        <v>440</v>
      </c>
      <c r="W39" s="39">
        <v>8962</v>
      </c>
    </row>
    <row r="40" spans="1:23" hidden="1">
      <c r="A40" s="73" t="s">
        <v>75</v>
      </c>
      <c r="B40" s="74">
        <v>152.26962946747329</v>
      </c>
      <c r="C40" s="74">
        <v>142.12800000000001</v>
      </c>
      <c r="D40" s="74">
        <f t="shared" si="6"/>
        <v>-10.14162946747328</v>
      </c>
      <c r="E40" s="74">
        <v>1052.0241920549315</v>
      </c>
      <c r="F40" s="74">
        <v>986.21</v>
      </c>
      <c r="G40" s="74">
        <f t="shared" si="3"/>
        <v>-65.814192054931482</v>
      </c>
      <c r="H40" s="74">
        <v>54.916499146687087</v>
      </c>
      <c r="I40" s="75">
        <v>91.62</v>
      </c>
      <c r="J40" s="76">
        <f t="shared" si="7"/>
        <v>36.703500853312917</v>
      </c>
      <c r="K40" s="77">
        <v>168.60103300374979</v>
      </c>
      <c r="L40" s="77">
        <v>168.70760588515631</v>
      </c>
      <c r="M40" s="78">
        <f t="shared" si="8"/>
        <v>0.10657288140652099</v>
      </c>
      <c r="N40" s="70">
        <f t="shared" si="4"/>
        <v>1.5769563069959052</v>
      </c>
      <c r="O40" s="70">
        <f t="shared" si="9"/>
        <v>1.7511483355471957</v>
      </c>
      <c r="P40" s="79">
        <f t="shared" si="10"/>
        <v>0.17419202855129057</v>
      </c>
      <c r="Q40" s="70">
        <f t="shared" si="5"/>
        <v>27.418570996601051</v>
      </c>
      <c r="R40" s="70">
        <f t="shared" si="11"/>
        <v>27.392745966883322</v>
      </c>
      <c r="S40" s="80">
        <f t="shared" si="12"/>
        <v>-2.5825029717729819E-2</v>
      </c>
      <c r="V40" s="39">
        <v>1727</v>
      </c>
      <c r="W40" s="39">
        <v>27015</v>
      </c>
    </row>
    <row r="41" spans="1:23" hidden="1">
      <c r="A41" s="73" t="s">
        <v>76</v>
      </c>
      <c r="B41" s="74">
        <v>345.93718914176503</v>
      </c>
      <c r="C41" s="74">
        <v>276.22000000000003</v>
      </c>
      <c r="D41" s="74">
        <f t="shared" si="6"/>
        <v>-69.717189141765004</v>
      </c>
      <c r="E41" s="74">
        <v>2484.3560515966428</v>
      </c>
      <c r="F41" s="74">
        <v>2165.8799999999997</v>
      </c>
      <c r="G41" s="74">
        <f t="shared" si="3"/>
        <v>-318.47605159664317</v>
      </c>
      <c r="H41" s="74">
        <v>58.247926635986587</v>
      </c>
      <c r="I41" s="75">
        <v>-21.939999999999994</v>
      </c>
      <c r="J41" s="76">
        <f t="shared" si="7"/>
        <v>-80.187926635986585</v>
      </c>
      <c r="K41" s="77">
        <v>162.2019538997757</v>
      </c>
      <c r="L41" s="77">
        <v>149.29496093966426</v>
      </c>
      <c r="M41" s="78">
        <f t="shared" si="8"/>
        <v>-12.906992960111438</v>
      </c>
      <c r="N41" s="70">
        <f t="shared" si="4"/>
        <v>0.14741293979195644</v>
      </c>
      <c r="O41" s="70">
        <f t="shared" si="9"/>
        <v>1.3851182891018896E-2</v>
      </c>
      <c r="P41" s="79">
        <f t="shared" si="10"/>
        <v>-0.13356175690093755</v>
      </c>
      <c r="Q41" s="70">
        <f t="shared" si="5"/>
        <v>10.000579419376159</v>
      </c>
      <c r="R41" s="70">
        <f t="shared" si="11"/>
        <v>15.935785916117238</v>
      </c>
      <c r="S41" s="80">
        <f t="shared" si="12"/>
        <v>5.9352064967410794</v>
      </c>
      <c r="V41" s="39">
        <v>30</v>
      </c>
      <c r="W41" s="39">
        <v>34515</v>
      </c>
    </row>
    <row r="42" spans="1:23" hidden="1">
      <c r="A42" s="73" t="s">
        <v>77</v>
      </c>
      <c r="B42" s="74">
        <v>530.83338820364668</v>
      </c>
      <c r="C42" s="74">
        <v>452.92200000000003</v>
      </c>
      <c r="D42" s="74">
        <f t="shared" si="6"/>
        <v>-77.911388203646652</v>
      </c>
      <c r="E42" s="74">
        <v>3857.5488289276354</v>
      </c>
      <c r="F42" s="74">
        <v>3302.7200000000003</v>
      </c>
      <c r="G42" s="74">
        <f t="shared" si="3"/>
        <v>-554.82882892763519</v>
      </c>
      <c r="H42" s="74">
        <v>217.55846938275823</v>
      </c>
      <c r="I42" s="75">
        <v>32.33</v>
      </c>
      <c r="J42" s="76">
        <f t="shared" si="7"/>
        <v>-185.22846938275825</v>
      </c>
      <c r="K42" s="77">
        <v>160.2948118969037</v>
      </c>
      <c r="L42" s="77">
        <v>160.53734623063934</v>
      </c>
      <c r="M42" s="78">
        <f t="shared" si="8"/>
        <v>0.24253433373564803</v>
      </c>
      <c r="N42" s="70">
        <f t="shared" si="4"/>
        <v>3.1563965613243385</v>
      </c>
      <c r="O42" s="70">
        <f t="shared" si="9"/>
        <v>3.0653521945547908</v>
      </c>
      <c r="P42" s="79">
        <f t="shared" si="10"/>
        <v>-9.1044366769547747E-2</v>
      </c>
      <c r="Q42" s="70">
        <f t="shared" si="5"/>
        <v>37.394212334598038</v>
      </c>
      <c r="R42" s="70">
        <f t="shared" si="11"/>
        <v>40.472398507896521</v>
      </c>
      <c r="S42" s="80">
        <f t="shared" si="12"/>
        <v>3.0781861732984837</v>
      </c>
      <c r="V42" s="39">
        <v>10124</v>
      </c>
      <c r="W42" s="39">
        <v>133669</v>
      </c>
    </row>
    <row r="43" spans="1:23" hidden="1">
      <c r="A43" s="73" t="s">
        <v>78</v>
      </c>
      <c r="B43" s="74">
        <v>3100.8416587855386</v>
      </c>
      <c r="C43" s="74">
        <v>2619.8379999999997</v>
      </c>
      <c r="D43" s="74">
        <f t="shared" si="6"/>
        <v>-481.00365878553885</v>
      </c>
      <c r="E43" s="74">
        <v>22870.608581689456</v>
      </c>
      <c r="F43" s="74">
        <v>19407.990000000002</v>
      </c>
      <c r="G43" s="74">
        <f t="shared" si="3"/>
        <v>-3462.618581689454</v>
      </c>
      <c r="H43" s="74">
        <v>224.65576223923782</v>
      </c>
      <c r="I43" s="75">
        <v>69.959999999999994</v>
      </c>
      <c r="J43" s="76">
        <f t="shared" si="7"/>
        <v>-154.69576223923781</v>
      </c>
      <c r="K43" s="77">
        <v>157.9336003326635</v>
      </c>
      <c r="L43" s="77">
        <v>158.02227029029939</v>
      </c>
      <c r="M43" s="78">
        <f t="shared" si="8"/>
        <v>8.8669957635886476E-2</v>
      </c>
      <c r="N43" s="70">
        <f t="shared" si="4"/>
        <v>0.4686886639074096</v>
      </c>
      <c r="O43" s="70">
        <f t="shared" si="9"/>
        <v>0.32960651772800786</v>
      </c>
      <c r="P43" s="79">
        <f t="shared" si="10"/>
        <v>-0.13908214617940173</v>
      </c>
      <c r="Q43" s="70">
        <f t="shared" si="5"/>
        <v>20.007556789124941</v>
      </c>
      <c r="R43" s="70">
        <f t="shared" si="11"/>
        <v>24.516603728670511</v>
      </c>
      <c r="S43" s="80">
        <f t="shared" si="12"/>
        <v>4.5090469395455699</v>
      </c>
      <c r="V43" s="39">
        <v>6397</v>
      </c>
      <c r="W43" s="39">
        <v>475818</v>
      </c>
    </row>
    <row r="44" spans="1:23" hidden="1">
      <c r="A44" s="73" t="s">
        <v>79</v>
      </c>
      <c r="B44" s="74">
        <v>132.7499186295409</v>
      </c>
      <c r="C44" s="74">
        <v>104.062</v>
      </c>
      <c r="D44" s="74">
        <f t="shared" si="6"/>
        <v>-28.687918629540903</v>
      </c>
      <c r="E44" s="74">
        <v>979.40937078259674</v>
      </c>
      <c r="F44" s="74">
        <v>768.65000000000009</v>
      </c>
      <c r="G44" s="74">
        <f t="shared" si="3"/>
        <v>-210.75937078259665</v>
      </c>
      <c r="H44" s="74">
        <v>59.894900541632211</v>
      </c>
      <c r="I44" s="75">
        <v>-25.299999999999997</v>
      </c>
      <c r="J44" s="76">
        <f t="shared" si="7"/>
        <v>-85.194900541632208</v>
      </c>
      <c r="K44" s="77">
        <v>157.88565592931221</v>
      </c>
      <c r="L44" s="77">
        <v>158.48492421778442</v>
      </c>
      <c r="M44" s="78">
        <f t="shared" si="8"/>
        <v>0.59926828847221714</v>
      </c>
      <c r="N44" s="70">
        <f t="shared" si="4"/>
        <v>1.0688130624401526</v>
      </c>
      <c r="O44" s="70">
        <f t="shared" si="9"/>
        <v>0.38248877902816619</v>
      </c>
      <c r="P44" s="79">
        <f t="shared" si="10"/>
        <v>-0.68632428341198648</v>
      </c>
      <c r="Q44" s="70">
        <f t="shared" si="5"/>
        <v>25.770633560338499</v>
      </c>
      <c r="R44" s="70">
        <f t="shared" si="11"/>
        <v>33.739673453457357</v>
      </c>
      <c r="S44" s="80">
        <f t="shared" si="12"/>
        <v>7.9690398931188575</v>
      </c>
      <c r="V44" s="39">
        <v>294</v>
      </c>
      <c r="W44" s="39">
        <v>25934</v>
      </c>
    </row>
    <row r="45" spans="1:23" hidden="1">
      <c r="A45" s="73" t="s">
        <v>80</v>
      </c>
      <c r="B45" s="74">
        <v>57.899612507992813</v>
      </c>
      <c r="C45" s="74">
        <v>46.547999999999995</v>
      </c>
      <c r="D45" s="74">
        <f t="shared" si="6"/>
        <v>-11.351612507992819</v>
      </c>
      <c r="E45" s="74">
        <v>358.44148912462595</v>
      </c>
      <c r="F45" s="74">
        <v>281.84000000000003</v>
      </c>
      <c r="G45" s="74">
        <f t="shared" si="3"/>
        <v>-76.601489124625914</v>
      </c>
      <c r="H45" s="74">
        <v>49.716955521922735</v>
      </c>
      <c r="I45" s="75">
        <v>13.139999999999999</v>
      </c>
      <c r="J45" s="76">
        <f t="shared" si="7"/>
        <v>-36.576955521922734</v>
      </c>
      <c r="K45" s="77">
        <v>188.16119016609278</v>
      </c>
      <c r="L45" s="77">
        <v>193.34049004501031</v>
      </c>
      <c r="M45" s="78">
        <f t="shared" si="8"/>
        <v>5.1792998789175329</v>
      </c>
      <c r="N45" s="70">
        <f t="shared" si="4"/>
        <v>2.0822385189395485</v>
      </c>
      <c r="O45" s="70">
        <f t="shared" si="9"/>
        <v>1.6676128299744535</v>
      </c>
      <c r="P45" s="79">
        <f t="shared" si="10"/>
        <v>-0.414625688965095</v>
      </c>
      <c r="Q45" s="70">
        <f t="shared" si="5"/>
        <v>25.75036729855465</v>
      </c>
      <c r="R45" s="70">
        <f t="shared" si="11"/>
        <v>33.352256599489067</v>
      </c>
      <c r="S45" s="80">
        <f t="shared" si="12"/>
        <v>7.6018893009344168</v>
      </c>
      <c r="V45" s="39">
        <v>470</v>
      </c>
      <c r="W45" s="39">
        <v>9400</v>
      </c>
    </row>
    <row r="46" spans="1:23" hidden="1">
      <c r="A46" s="73" t="s">
        <v>81</v>
      </c>
      <c r="B46" s="74">
        <v>225.10392104633641</v>
      </c>
      <c r="C46" s="74">
        <v>184.065</v>
      </c>
      <c r="D46" s="74">
        <f t="shared" si="6"/>
        <v>-41.038921046336412</v>
      </c>
      <c r="E46" s="74">
        <v>1677.9785494384582</v>
      </c>
      <c r="F46" s="74">
        <v>1356.4399999999998</v>
      </c>
      <c r="G46" s="74">
        <f t="shared" si="3"/>
        <v>-321.5385494384584</v>
      </c>
      <c r="H46" s="74">
        <v>24.013062288953833</v>
      </c>
      <c r="I46" s="75">
        <v>32.5</v>
      </c>
      <c r="J46" s="76">
        <f t="shared" si="7"/>
        <v>8.486937711046167</v>
      </c>
      <c r="K46" s="77">
        <v>156.26773679778333</v>
      </c>
      <c r="L46" s="77">
        <v>158.85286300905312</v>
      </c>
      <c r="M46" s="78">
        <f t="shared" si="8"/>
        <v>2.5851262112697952</v>
      </c>
      <c r="N46" s="70">
        <f t="shared" si="4"/>
        <v>0.6453721483621514</v>
      </c>
      <c r="O46" s="70">
        <f t="shared" si="9"/>
        <v>0.46518828698652359</v>
      </c>
      <c r="P46" s="79">
        <f t="shared" si="10"/>
        <v>-0.18018386137562781</v>
      </c>
      <c r="Q46" s="70">
        <f t="shared" si="5"/>
        <v>32.530213224875297</v>
      </c>
      <c r="R46" s="70">
        <f t="shared" si="11"/>
        <v>31.463979239774709</v>
      </c>
      <c r="S46" s="80">
        <f t="shared" si="12"/>
        <v>-1.0662339851005882</v>
      </c>
      <c r="V46" s="39">
        <v>631</v>
      </c>
      <c r="W46" s="39">
        <v>42679</v>
      </c>
    </row>
    <row r="47" spans="1:23" hidden="1">
      <c r="A47" s="73" t="s">
        <v>82</v>
      </c>
      <c r="B47" s="74">
        <v>731.14186869559035</v>
      </c>
      <c r="C47" s="74">
        <v>677.22300000000007</v>
      </c>
      <c r="D47" s="74">
        <f t="shared" si="6"/>
        <v>-53.918868695590277</v>
      </c>
      <c r="E47" s="74">
        <v>5146.0914045661175</v>
      </c>
      <c r="F47" s="74">
        <v>4787.3999999999996</v>
      </c>
      <c r="G47" s="74">
        <f t="shared" si="3"/>
        <v>-358.69140456611785</v>
      </c>
      <c r="H47" s="74">
        <v>97.185560807161309</v>
      </c>
      <c r="I47" s="75">
        <v>14.480000000000002</v>
      </c>
      <c r="J47" s="76">
        <f t="shared" si="7"/>
        <v>-82.705560807161305</v>
      </c>
      <c r="K47" s="77">
        <v>165.49955320192859</v>
      </c>
      <c r="L47" s="77">
        <v>165.59850182622247</v>
      </c>
      <c r="M47" s="78">
        <f t="shared" si="8"/>
        <v>9.8948624293882403E-2</v>
      </c>
      <c r="N47" s="70">
        <f t="shared" si="4"/>
        <v>3.9518671635262366</v>
      </c>
      <c r="O47" s="70">
        <f t="shared" si="9"/>
        <v>3.8461377783347959</v>
      </c>
      <c r="P47" s="79">
        <f t="shared" si="10"/>
        <v>-0.10572938519144071</v>
      </c>
      <c r="Q47" s="70">
        <f t="shared" si="5"/>
        <v>18.139009329911076</v>
      </c>
      <c r="R47" s="70">
        <f t="shared" si="11"/>
        <v>19.304006350002091</v>
      </c>
      <c r="S47" s="80">
        <f t="shared" si="12"/>
        <v>1.1649970200910147</v>
      </c>
      <c r="V47" s="39">
        <v>18413</v>
      </c>
      <c r="W47" s="39">
        <v>92416</v>
      </c>
    </row>
    <row r="48" spans="1:23" hidden="1">
      <c r="A48" s="73" t="s">
        <v>83</v>
      </c>
      <c r="B48" s="74">
        <v>1195.8904697792436</v>
      </c>
      <c r="C48" s="74">
        <v>1069.097</v>
      </c>
      <c r="D48" s="74">
        <f t="shared" si="6"/>
        <v>-126.79346977924365</v>
      </c>
      <c r="E48" s="74">
        <v>8552.720265839218</v>
      </c>
      <c r="F48" s="74">
        <v>7819.76</v>
      </c>
      <c r="G48" s="74">
        <f t="shared" si="3"/>
        <v>-732.96026583921775</v>
      </c>
      <c r="H48" s="74">
        <v>129.4922434963969</v>
      </c>
      <c r="I48" s="75">
        <v>-26.439999999999998</v>
      </c>
      <c r="J48" s="76">
        <f t="shared" si="7"/>
        <v>-155.93224349639689</v>
      </c>
      <c r="K48" s="77">
        <v>162.87701602508179</v>
      </c>
      <c r="L48" s="77">
        <v>160.04720945947921</v>
      </c>
      <c r="M48" s="78">
        <f t="shared" si="8"/>
        <v>-2.8298065656025813</v>
      </c>
      <c r="N48" s="70">
        <f t="shared" si="4"/>
        <v>2.0951684141084423</v>
      </c>
      <c r="O48" s="70">
        <f t="shared" si="9"/>
        <v>1.9399572365392288</v>
      </c>
      <c r="P48" s="79">
        <f t="shared" si="10"/>
        <v>-0.15521117756921354</v>
      </c>
      <c r="Q48" s="70">
        <f t="shared" si="5"/>
        <v>21.949741621951596</v>
      </c>
      <c r="R48" s="70">
        <f t="shared" si="11"/>
        <v>24.770453313145161</v>
      </c>
      <c r="S48" s="80">
        <f t="shared" si="12"/>
        <v>2.8207116911935657</v>
      </c>
      <c r="V48" s="39">
        <v>15170</v>
      </c>
      <c r="W48" s="39">
        <v>193699</v>
      </c>
    </row>
    <row r="49" spans="1:53" hidden="1">
      <c r="A49" s="73" t="s">
        <v>84</v>
      </c>
      <c r="B49" s="74">
        <v>385.58576058061522</v>
      </c>
      <c r="C49" s="74">
        <v>264.62200000000001</v>
      </c>
      <c r="D49" s="74">
        <f t="shared" si="6"/>
        <v>-120.9637605806152</v>
      </c>
      <c r="E49" s="74">
        <v>2660.3941076695592</v>
      </c>
      <c r="F49" s="74">
        <v>1836.56</v>
      </c>
      <c r="G49" s="74">
        <f t="shared" si="3"/>
        <v>-823.83410766955922</v>
      </c>
      <c r="H49" s="74">
        <v>55.721407669558239</v>
      </c>
      <c r="I49" s="75">
        <v>-100.37</v>
      </c>
      <c r="J49" s="76">
        <f t="shared" si="7"/>
        <v>-156.09140766955824</v>
      </c>
      <c r="K49" s="77">
        <v>168.82924454744804</v>
      </c>
      <c r="L49" s="77">
        <v>168.67287436449513</v>
      </c>
      <c r="M49" s="78">
        <f t="shared" si="8"/>
        <v>-0.15637018295291227</v>
      </c>
      <c r="N49" s="70">
        <f t="shared" si="4"/>
        <v>7.2964189573787444</v>
      </c>
      <c r="O49" s="70">
        <f t="shared" si="9"/>
        <v>7.8080759681143013</v>
      </c>
      <c r="P49" s="79">
        <f t="shared" si="10"/>
        <v>0.51165701073555692</v>
      </c>
      <c r="Q49" s="70">
        <f t="shared" si="5"/>
        <v>21.82759307449674</v>
      </c>
      <c r="R49" s="70">
        <f t="shared" si="11"/>
        <v>31.683146752624474</v>
      </c>
      <c r="S49" s="80">
        <f t="shared" si="12"/>
        <v>9.855553678127734</v>
      </c>
      <c r="V49" s="39">
        <v>14340</v>
      </c>
      <c r="W49" s="39">
        <v>58188</v>
      </c>
    </row>
    <row r="50" spans="1:53" hidden="1">
      <c r="A50" s="73" t="s">
        <v>85</v>
      </c>
      <c r="B50" s="74">
        <v>8854.2762534543108</v>
      </c>
      <c r="C50" s="74">
        <v>7962.8419999999996</v>
      </c>
      <c r="D50" s="74">
        <f t="shared" si="6"/>
        <v>-891.43425345431115</v>
      </c>
      <c r="E50" s="74">
        <v>65940.958858533195</v>
      </c>
      <c r="F50" s="74">
        <v>60061.1</v>
      </c>
      <c r="G50" s="74">
        <f t="shared" si="3"/>
        <v>-5879.8588585331963</v>
      </c>
      <c r="H50" s="74">
        <v>1330.1204269692969</v>
      </c>
      <c r="I50" s="75">
        <v>571.41000000000008</v>
      </c>
      <c r="J50" s="76">
        <f t="shared" si="7"/>
        <v>-758.7104269692968</v>
      </c>
      <c r="K50" s="77">
        <v>156.4121468235511</v>
      </c>
      <c r="L50" s="77">
        <v>155.20268709459435</v>
      </c>
      <c r="M50" s="78">
        <f t="shared" si="8"/>
        <v>-1.2094597289567446</v>
      </c>
      <c r="N50" s="70">
        <f t="shared" si="4"/>
        <v>2.0296335587619936</v>
      </c>
      <c r="O50" s="70">
        <f t="shared" si="9"/>
        <v>2.1704231191236922</v>
      </c>
      <c r="P50" s="79">
        <f t="shared" si="10"/>
        <v>0.14078956036169865</v>
      </c>
      <c r="Q50" s="70">
        <f t="shared" si="5"/>
        <v>22.267040477073547</v>
      </c>
      <c r="R50" s="70">
        <f t="shared" si="11"/>
        <v>21.814485582182144</v>
      </c>
      <c r="S50" s="80">
        <f t="shared" si="12"/>
        <v>-0.45255489489140288</v>
      </c>
      <c r="V50" s="39">
        <v>130358</v>
      </c>
      <c r="W50" s="39">
        <v>1310202</v>
      </c>
    </row>
    <row r="51" spans="1:53" hidden="1">
      <c r="A51" s="73" t="s">
        <v>86</v>
      </c>
      <c r="B51" s="74">
        <v>49.420513711381474</v>
      </c>
      <c r="C51" s="74">
        <v>43.468000000000011</v>
      </c>
      <c r="D51" s="74">
        <f t="shared" si="6"/>
        <v>-5.9525137113814637</v>
      </c>
      <c r="E51" s="74">
        <v>378.29251692690758</v>
      </c>
      <c r="F51" s="74">
        <v>337.44</v>
      </c>
      <c r="G51" s="74">
        <f t="shared" si="3"/>
        <v>-40.852516926907583</v>
      </c>
      <c r="H51" s="74">
        <v>3.7312023877076301</v>
      </c>
      <c r="I51" s="75">
        <v>-18.52</v>
      </c>
      <c r="J51" s="76">
        <f t="shared" si="7"/>
        <v>-22.251202387707629</v>
      </c>
      <c r="K51" s="77">
        <v>152.17810510244684</v>
      </c>
      <c r="L51" s="77">
        <v>150.79867150985575</v>
      </c>
      <c r="M51" s="78">
        <f t="shared" si="8"/>
        <v>-1.3794335925910843</v>
      </c>
      <c r="N51" s="70">
        <f t="shared" si="4"/>
        <v>0.19262268413857958</v>
      </c>
      <c r="O51" s="70">
        <f t="shared" si="9"/>
        <v>1.1853959222380275E-2</v>
      </c>
      <c r="P51" s="79">
        <f t="shared" si="10"/>
        <v>-0.1807687249161993</v>
      </c>
      <c r="Q51" s="70">
        <f t="shared" si="5"/>
        <v>30.571580146362109</v>
      </c>
      <c r="R51" s="70">
        <f t="shared" si="11"/>
        <v>34.151256519677574</v>
      </c>
      <c r="S51" s="80">
        <f t="shared" si="12"/>
        <v>3.5796763733154648</v>
      </c>
      <c r="V51" s="39">
        <v>4</v>
      </c>
      <c r="W51" s="39">
        <v>11524</v>
      </c>
    </row>
    <row r="52" spans="1:53" hidden="1">
      <c r="A52" s="73" t="s">
        <v>87</v>
      </c>
      <c r="B52" s="74">
        <v>95.927614874623472</v>
      </c>
      <c r="C52" s="74">
        <v>70.372</v>
      </c>
      <c r="D52" s="74">
        <f t="shared" si="6"/>
        <v>-25.555614874623473</v>
      </c>
      <c r="E52" s="74">
        <v>699.2921848350079</v>
      </c>
      <c r="F52" s="74">
        <v>523.3599999999999</v>
      </c>
      <c r="G52" s="74">
        <f t="shared" si="3"/>
        <v>-175.932184835008</v>
      </c>
      <c r="H52" s="74">
        <v>37.370819592917172</v>
      </c>
      <c r="I52" s="75">
        <v>-16.27</v>
      </c>
      <c r="J52" s="76">
        <f t="shared" si="7"/>
        <v>-53.640819592917168</v>
      </c>
      <c r="K52" s="77">
        <v>159.79295894793793</v>
      </c>
      <c r="L52" s="77">
        <v>157.40690756430979</v>
      </c>
      <c r="M52" s="78">
        <f t="shared" si="8"/>
        <v>-2.3860513836281427</v>
      </c>
      <c r="N52" s="70">
        <f t="shared" si="4"/>
        <v>0.64194646439382219</v>
      </c>
      <c r="O52" s="70">
        <f t="shared" si="9"/>
        <v>0.44137878324671365</v>
      </c>
      <c r="P52" s="79">
        <f t="shared" si="10"/>
        <v>-0.20056768114710855</v>
      </c>
      <c r="Q52" s="70">
        <f t="shared" si="5"/>
        <v>39.611482296968013</v>
      </c>
      <c r="R52" s="70">
        <f t="shared" si="11"/>
        <v>48.52491592785082</v>
      </c>
      <c r="S52" s="80">
        <f t="shared" si="12"/>
        <v>8.9134336308828068</v>
      </c>
      <c r="V52" s="39">
        <v>231</v>
      </c>
      <c r="W52" s="39">
        <v>25396</v>
      </c>
    </row>
    <row r="53" spans="1:53" hidden="1">
      <c r="A53" s="73" t="s">
        <v>88</v>
      </c>
      <c r="B53" s="74">
        <v>27.690990515330736</v>
      </c>
      <c r="C53" s="74">
        <v>20.053000000000001</v>
      </c>
      <c r="D53" s="74">
        <f t="shared" si="6"/>
        <v>-7.6379905153307348</v>
      </c>
      <c r="E53" s="74">
        <v>182.12624074698792</v>
      </c>
      <c r="F53" s="74">
        <v>132.72</v>
      </c>
      <c r="G53" s="74">
        <f t="shared" si="3"/>
        <v>-49.406240746987919</v>
      </c>
      <c r="H53" s="74">
        <v>3.4354460829879518</v>
      </c>
      <c r="I53" s="75">
        <v>-5.23</v>
      </c>
      <c r="J53" s="76">
        <f t="shared" si="7"/>
        <v>-8.6654460829879518</v>
      </c>
      <c r="K53" s="77">
        <v>177.10818585105986</v>
      </c>
      <c r="L53" s="77">
        <v>176.87538588220102</v>
      </c>
      <c r="M53" s="78">
        <f t="shared" si="8"/>
        <v>-0.23279996885884202</v>
      </c>
      <c r="N53" s="70">
        <f t="shared" si="4"/>
        <v>0.23285716449237912</v>
      </c>
      <c r="O53" s="70">
        <f t="shared" si="9"/>
        <v>2.2603978300180832E-2</v>
      </c>
      <c r="P53" s="79">
        <f t="shared" si="10"/>
        <v>-0.21025318619219829</v>
      </c>
      <c r="Q53" s="70">
        <f t="shared" si="5"/>
        <v>46.561110388153914</v>
      </c>
      <c r="R53" s="70">
        <f t="shared" si="11"/>
        <v>41.372814948764315</v>
      </c>
      <c r="S53" s="80">
        <f t="shared" si="12"/>
        <v>-5.1882954393895986</v>
      </c>
      <c r="V53" s="39">
        <v>3</v>
      </c>
      <c r="W53" s="39">
        <v>5491</v>
      </c>
    </row>
    <row r="54" spans="1:53" hidden="1">
      <c r="A54" s="73" t="s">
        <v>89</v>
      </c>
      <c r="B54" s="74">
        <v>232.32890610038791</v>
      </c>
      <c r="C54" s="74">
        <v>194.50500000000002</v>
      </c>
      <c r="D54" s="74">
        <f t="shared" si="6"/>
        <v>-37.823906100387887</v>
      </c>
      <c r="E54" s="74">
        <v>1744.7569933265058</v>
      </c>
      <c r="F54" s="74">
        <v>1470.6200000000001</v>
      </c>
      <c r="G54" s="74">
        <f t="shared" si="3"/>
        <v>-274.13699332650572</v>
      </c>
      <c r="H54" s="74">
        <v>21.640345058106018</v>
      </c>
      <c r="I54" s="75">
        <v>2.95</v>
      </c>
      <c r="J54" s="76">
        <f t="shared" si="7"/>
        <v>-18.690345058106018</v>
      </c>
      <c r="K54" s="77">
        <v>155.11041755290381</v>
      </c>
      <c r="L54" s="77">
        <v>154.82986014644942</v>
      </c>
      <c r="M54" s="78">
        <f t="shared" si="8"/>
        <v>-0.28055740645439187</v>
      </c>
      <c r="N54" s="70">
        <f t="shared" si="4"/>
        <v>0.11983306362989533</v>
      </c>
      <c r="O54" s="70">
        <f t="shared" si="9"/>
        <v>0.13599706246345078</v>
      </c>
      <c r="P54" s="79">
        <f t="shared" si="10"/>
        <v>1.6163998833555446E-2</v>
      </c>
      <c r="Q54" s="70">
        <f t="shared" si="5"/>
        <v>19.701884062640474</v>
      </c>
      <c r="R54" s="70">
        <f t="shared" si="11"/>
        <v>23.389454787776582</v>
      </c>
      <c r="S54" s="80">
        <f t="shared" si="12"/>
        <v>3.6875707251361085</v>
      </c>
      <c r="V54" s="39">
        <v>200</v>
      </c>
      <c r="W54" s="39">
        <v>34397</v>
      </c>
    </row>
    <row r="55" spans="1:53" hidden="1">
      <c r="A55" s="73" t="s">
        <v>90</v>
      </c>
      <c r="B55" s="74">
        <v>70.622674565244679</v>
      </c>
      <c r="C55" s="74">
        <v>47.585999999999999</v>
      </c>
      <c r="D55" s="74">
        <f t="shared" si="6"/>
        <v>-23.036674565244681</v>
      </c>
      <c r="E55" s="74">
        <v>504.93515211028091</v>
      </c>
      <c r="F55" s="74">
        <v>340.71999999999997</v>
      </c>
      <c r="G55" s="74">
        <f t="shared" si="3"/>
        <v>-164.21515211028094</v>
      </c>
      <c r="H55" s="74">
        <v>19.324646060681125</v>
      </c>
      <c r="I55" s="75">
        <v>10.780000000000001</v>
      </c>
      <c r="J55" s="76">
        <f t="shared" si="7"/>
        <v>-8.5446460606811243</v>
      </c>
      <c r="K55" s="77">
        <v>162.92255861210765</v>
      </c>
      <c r="L55" s="77">
        <v>163.49557114346095</v>
      </c>
      <c r="M55" s="78">
        <f t="shared" si="8"/>
        <v>0.57301253135329944</v>
      </c>
      <c r="N55" s="70">
        <f t="shared" si="4"/>
        <v>0.16426208801934439</v>
      </c>
      <c r="O55" s="70">
        <f t="shared" si="9"/>
        <v>3.5219535102136657E-2</v>
      </c>
      <c r="P55" s="79">
        <f t="shared" si="10"/>
        <v>-0.12904255291720773</v>
      </c>
      <c r="Q55" s="70">
        <f t="shared" si="5"/>
        <v>20.71553140296216</v>
      </c>
      <c r="R55" s="70">
        <f t="shared" si="11"/>
        <v>26.807936135243018</v>
      </c>
      <c r="S55" s="80">
        <f t="shared" si="12"/>
        <v>6.0924047322808583</v>
      </c>
      <c r="V55" s="39">
        <v>12</v>
      </c>
      <c r="W55" s="39">
        <v>9134</v>
      </c>
    </row>
    <row r="56" spans="1:53" hidden="1">
      <c r="A56" s="81" t="s">
        <v>91</v>
      </c>
      <c r="B56" s="74">
        <v>276.28096753757103</v>
      </c>
      <c r="C56" s="74">
        <v>224.15999999999997</v>
      </c>
      <c r="D56" s="74">
        <f t="shared" si="6"/>
        <v>-52.120967537571062</v>
      </c>
      <c r="E56" s="74">
        <v>2053.4911153573207</v>
      </c>
      <c r="F56" s="74">
        <v>1673.61</v>
      </c>
      <c r="G56" s="74">
        <f t="shared" si="3"/>
        <v>-379.88111535732082</v>
      </c>
      <c r="H56" s="74">
        <v>73.486832179429285</v>
      </c>
      <c r="I56" s="75">
        <v>63.29</v>
      </c>
      <c r="J56" s="76">
        <f t="shared" si="7"/>
        <v>-10.196832179429286</v>
      </c>
      <c r="K56" s="77">
        <v>156.72230381947475</v>
      </c>
      <c r="L56" s="77">
        <v>156.7935796614162</v>
      </c>
      <c r="M56" s="78">
        <f t="shared" si="8"/>
        <v>7.1275841941456974E-2</v>
      </c>
      <c r="N56" s="70">
        <f t="shared" si="4"/>
        <v>1.2430239771138942</v>
      </c>
      <c r="O56" s="70">
        <f t="shared" si="9"/>
        <v>1.0880671124097012</v>
      </c>
      <c r="P56" s="79">
        <f t="shared" si="10"/>
        <v>-0.15495686470419301</v>
      </c>
      <c r="Q56" s="70">
        <f t="shared" si="5"/>
        <v>24.531394181968217</v>
      </c>
      <c r="R56" s="70">
        <f t="shared" si="11"/>
        <v>28.253894276444335</v>
      </c>
      <c r="S56" s="80">
        <f t="shared" si="12"/>
        <v>3.7225000944761177</v>
      </c>
      <c r="V56" s="39">
        <v>1821</v>
      </c>
      <c r="W56" s="39">
        <v>47286</v>
      </c>
    </row>
    <row r="57" spans="1:53" ht="13.5" hidden="1" thickBot="1">
      <c r="A57" s="82" t="s">
        <v>92</v>
      </c>
      <c r="B57" s="83">
        <f t="shared" ref="B57:J57" si="13">SUM(B36:B56)</f>
        <v>17558.290437522093</v>
      </c>
      <c r="C57" s="83">
        <f t="shared" si="13"/>
        <v>15514.650999999996</v>
      </c>
      <c r="D57" s="83">
        <f t="shared" si="13"/>
        <v>-2043.6394375220898</v>
      </c>
      <c r="E57" s="83">
        <f t="shared" si="13"/>
        <v>128961.315492821</v>
      </c>
      <c r="F57" s="83">
        <f t="shared" si="13"/>
        <v>115326.75</v>
      </c>
      <c r="G57" s="83">
        <f t="shared" si="13"/>
        <v>-13634.565492820986</v>
      </c>
      <c r="H57" s="83">
        <f t="shared" si="13"/>
        <v>2932.2948101318452</v>
      </c>
      <c r="I57" s="83">
        <f t="shared" si="13"/>
        <v>1271.6600000000003</v>
      </c>
      <c r="J57" s="83">
        <f t="shared" si="13"/>
        <v>-1660.6348101318451</v>
      </c>
      <c r="K57" s="83">
        <v>158.59717275950433</v>
      </c>
      <c r="L57" s="83">
        <v>157.48397812488673</v>
      </c>
      <c r="M57" s="84">
        <f t="shared" si="8"/>
        <v>-1.1131946346175994</v>
      </c>
      <c r="N57" s="83">
        <f>AO83/E57</f>
        <v>1.9425017647949456</v>
      </c>
      <c r="O57" s="83">
        <f t="shared" si="9"/>
        <v>1.9340959491184828</v>
      </c>
      <c r="P57" s="85">
        <f t="shared" si="10"/>
        <v>-8.4058156764628134E-3</v>
      </c>
      <c r="Q57" s="83">
        <f>AX83/E57</f>
        <v>22.498142089450958</v>
      </c>
      <c r="R57" s="83">
        <f t="shared" si="11"/>
        <v>23.884059856017792</v>
      </c>
      <c r="S57" s="86">
        <f t="shared" si="12"/>
        <v>1.3859177665668341</v>
      </c>
      <c r="V57" s="83">
        <f>SUM(V36:V56)</f>
        <v>223053</v>
      </c>
      <c r="W57" s="83">
        <f>SUM(W36:W56)</f>
        <v>2754471</v>
      </c>
    </row>
    <row r="58" spans="1:53" hidden="1"/>
    <row r="59" spans="1:53" hidden="1"/>
    <row r="60" spans="1:53" hidden="1" outlineLevel="1">
      <c r="A60" s="876" t="s">
        <v>100</v>
      </c>
      <c r="B60" s="896"/>
      <c r="C60" s="896"/>
      <c r="D60" s="896"/>
      <c r="E60" s="896"/>
      <c r="F60" s="896"/>
      <c r="G60" s="896"/>
      <c r="J60" s="876" t="s">
        <v>101</v>
      </c>
      <c r="K60" s="896"/>
      <c r="L60" s="896"/>
      <c r="M60" s="896"/>
      <c r="N60" s="896"/>
      <c r="O60" s="896"/>
      <c r="P60" s="896"/>
      <c r="S60" s="876" t="s">
        <v>102</v>
      </c>
      <c r="T60" s="876"/>
      <c r="U60" s="876"/>
      <c r="V60" s="876"/>
      <c r="W60" s="876"/>
      <c r="X60" s="876"/>
      <c r="Y60" s="876"/>
      <c r="Z60" s="876"/>
      <c r="AA60" s="87"/>
      <c r="AB60" s="876" t="s">
        <v>103</v>
      </c>
      <c r="AC60" s="876"/>
      <c r="AD60" s="876"/>
      <c r="AE60" s="876"/>
      <c r="AF60" s="876"/>
      <c r="AG60" s="876"/>
      <c r="AH60" s="876"/>
      <c r="AI60" s="876"/>
      <c r="AJ60" s="87"/>
      <c r="AK60" s="876" t="s">
        <v>104</v>
      </c>
      <c r="AL60" s="876"/>
      <c r="AM60" s="876"/>
      <c r="AN60" s="876"/>
      <c r="AO60" s="876"/>
      <c r="AP60" s="876"/>
      <c r="AQ60" s="876"/>
      <c r="AR60" s="876"/>
      <c r="AS60" s="87"/>
      <c r="AT60" s="876" t="s">
        <v>105</v>
      </c>
      <c r="AU60" s="876"/>
      <c r="AV60" s="876"/>
      <c r="AW60" s="876"/>
      <c r="AX60" s="876"/>
      <c r="AY60" s="876"/>
      <c r="AZ60" s="876"/>
      <c r="BA60" s="876"/>
    </row>
    <row r="61" spans="1:53" hidden="1" outlineLevel="1">
      <c r="A61" s="88" t="s">
        <v>106</v>
      </c>
      <c r="B61" s="89" t="s">
        <v>107</v>
      </c>
      <c r="C61" s="89" t="s">
        <v>108</v>
      </c>
      <c r="D61" s="89" t="s">
        <v>109</v>
      </c>
      <c r="E61" s="89" t="s">
        <v>110</v>
      </c>
      <c r="F61" s="89" t="s">
        <v>111</v>
      </c>
      <c r="G61" s="89" t="s">
        <v>112</v>
      </c>
      <c r="H61" s="89" t="s">
        <v>92</v>
      </c>
      <c r="J61" s="88" t="s">
        <v>106</v>
      </c>
      <c r="K61" s="89" t="s">
        <v>107</v>
      </c>
      <c r="L61" s="89" t="s">
        <v>108</v>
      </c>
      <c r="M61" s="89" t="s">
        <v>109</v>
      </c>
      <c r="N61" s="89" t="s">
        <v>110</v>
      </c>
      <c r="O61" s="89" t="s">
        <v>111</v>
      </c>
      <c r="P61" s="89" t="s">
        <v>112</v>
      </c>
      <c r="Q61" s="89" t="s">
        <v>92</v>
      </c>
      <c r="S61" s="88" t="s">
        <v>106</v>
      </c>
      <c r="T61" s="89" t="s">
        <v>113</v>
      </c>
      <c r="U61" s="89" t="s">
        <v>114</v>
      </c>
      <c r="V61" s="89" t="s">
        <v>109</v>
      </c>
      <c r="W61" s="89" t="s">
        <v>110</v>
      </c>
      <c r="X61" s="89" t="s">
        <v>111</v>
      </c>
      <c r="Y61" s="89" t="s">
        <v>112</v>
      </c>
      <c r="Z61" s="89" t="s">
        <v>92</v>
      </c>
      <c r="AB61" s="88" t="s">
        <v>106</v>
      </c>
      <c r="AC61" s="89" t="s">
        <v>107</v>
      </c>
      <c r="AD61" s="89" t="s">
        <v>108</v>
      </c>
      <c r="AE61" s="89" t="s">
        <v>109</v>
      </c>
      <c r="AF61" s="89" t="s">
        <v>110</v>
      </c>
      <c r="AG61" s="89" t="s">
        <v>111</v>
      </c>
      <c r="AH61" s="89" t="s">
        <v>112</v>
      </c>
      <c r="AI61" s="89" t="s">
        <v>92</v>
      </c>
      <c r="AK61" s="88" t="s">
        <v>106</v>
      </c>
      <c r="AL61" s="89" t="s">
        <v>107</v>
      </c>
      <c r="AM61" s="89" t="s">
        <v>108</v>
      </c>
      <c r="AN61" s="89" t="s">
        <v>109</v>
      </c>
      <c r="AO61" s="89" t="s">
        <v>110</v>
      </c>
      <c r="AP61" s="89" t="s">
        <v>111</v>
      </c>
      <c r="AQ61" s="89" t="s">
        <v>112</v>
      </c>
      <c r="AR61" s="89" t="s">
        <v>92</v>
      </c>
      <c r="AT61" s="88" t="s">
        <v>106</v>
      </c>
      <c r="AU61" s="89" t="s">
        <v>107</v>
      </c>
      <c r="AV61" s="89" t="s">
        <v>108</v>
      </c>
      <c r="AW61" s="89" t="s">
        <v>109</v>
      </c>
      <c r="AX61" s="89" t="s">
        <v>110</v>
      </c>
      <c r="AY61" s="89" t="s">
        <v>111</v>
      </c>
      <c r="AZ61" s="89" t="s">
        <v>112</v>
      </c>
      <c r="BA61" s="89" t="s">
        <v>92</v>
      </c>
    </row>
    <row r="62" spans="1:53" hidden="1" outlineLevel="1">
      <c r="A62" s="90">
        <v>1</v>
      </c>
      <c r="B62" s="90">
        <v>227.19070904791548</v>
      </c>
      <c r="C62" s="90">
        <v>192.06195541012053</v>
      </c>
      <c r="D62" s="90">
        <v>180.99438176219849</v>
      </c>
      <c r="E62" s="90">
        <v>132.21136121677768</v>
      </c>
      <c r="F62" s="90">
        <v>35.653386582764774</v>
      </c>
      <c r="G62" s="90">
        <v>44.602952539085159</v>
      </c>
      <c r="H62" s="39">
        <f>B62+C62+D62+E62+F62+G62</f>
        <v>812.71474655886232</v>
      </c>
      <c r="J62" s="90">
        <v>1</v>
      </c>
      <c r="K62" s="90">
        <v>1638.2612370016298</v>
      </c>
      <c r="L62" s="90">
        <v>1382.7239841198329</v>
      </c>
      <c r="M62" s="90">
        <v>1297.9905092206459</v>
      </c>
      <c r="N62" s="90">
        <v>963.14789543608083</v>
      </c>
      <c r="O62" s="90">
        <v>251.42936207761574</v>
      </c>
      <c r="P62" s="90">
        <v>314.54212288213751</v>
      </c>
      <c r="Q62" s="39">
        <f>K62+L62+M62+N62+O62+P62</f>
        <v>5848.0951107379433</v>
      </c>
      <c r="S62" s="90">
        <v>1</v>
      </c>
      <c r="T62" s="90"/>
      <c r="U62" s="90"/>
      <c r="V62" s="90"/>
      <c r="W62" s="90">
        <v>57.204901967830921</v>
      </c>
      <c r="X62" s="90">
        <v>39.981469008957689</v>
      </c>
      <c r="Y62" s="90">
        <v>53.194961001787483</v>
      </c>
      <c r="Z62" s="39">
        <f>SUM(T62:Y62)</f>
        <v>150.3813319785761</v>
      </c>
      <c r="AB62" s="90">
        <v>1</v>
      </c>
      <c r="AC62" s="90">
        <v>161.54</v>
      </c>
      <c r="AD62" s="90">
        <v>161.80000000000001</v>
      </c>
      <c r="AE62" s="90">
        <v>162.43</v>
      </c>
      <c r="AF62" s="90">
        <v>159.9</v>
      </c>
      <c r="AG62" s="90">
        <v>165.18</v>
      </c>
      <c r="AH62" s="90">
        <v>165.18</v>
      </c>
      <c r="AI62" s="39">
        <f t="shared" ref="AI62:AI82" si="14">(AC62*K62+L62*AD62+AE62*M62+AF62*N62+O62*AG62+AH62*P62)/(Q62)</f>
        <v>161.88118690069734</v>
      </c>
      <c r="AK62" s="90">
        <v>1</v>
      </c>
      <c r="AL62" s="90">
        <v>4457.0334774453868</v>
      </c>
      <c r="AM62" s="90">
        <v>4408.6429170986066</v>
      </c>
      <c r="AN62" s="90">
        <v>4433.8044517570606</v>
      </c>
      <c r="AO62" s="90">
        <v>4395.4614753608175</v>
      </c>
      <c r="AP62" s="90">
        <v>3223.0836588760144</v>
      </c>
      <c r="AQ62" s="90">
        <v>4150.6772812386016</v>
      </c>
      <c r="AR62" s="39">
        <f>AL62+AM62+AN62+AO62+AP62+AQ62</f>
        <v>25068.703261776485</v>
      </c>
      <c r="AT62" s="90">
        <v>1</v>
      </c>
      <c r="AU62" s="90">
        <v>38285</v>
      </c>
      <c r="AV62" s="90">
        <v>34760</v>
      </c>
      <c r="AW62" s="90">
        <v>34995</v>
      </c>
      <c r="AX62" s="90">
        <v>30320</v>
      </c>
      <c r="AY62" s="90">
        <v>12395</v>
      </c>
      <c r="AZ62" s="90">
        <v>11520</v>
      </c>
      <c r="BA62" s="39">
        <f>AU62+AV62+AW62+AX62+AY62+AZ62</f>
        <v>162275</v>
      </c>
    </row>
    <row r="63" spans="1:53" hidden="1" outlineLevel="1">
      <c r="A63" s="90">
        <v>2</v>
      </c>
      <c r="B63" s="90">
        <v>26.661786241447487</v>
      </c>
      <c r="C63" s="90">
        <v>21.882880503491446</v>
      </c>
      <c r="D63" s="90">
        <v>19.938691351836805</v>
      </c>
      <c r="E63" s="90">
        <v>13.86890609632114</v>
      </c>
      <c r="F63" s="90">
        <v>1.3426112067887011</v>
      </c>
      <c r="G63" s="90">
        <v>1.5314809090639476</v>
      </c>
      <c r="H63" s="39">
        <f t="shared" ref="H63:H82" si="15">B63+C63+D63+E63+F63+G63</f>
        <v>85.226356308949534</v>
      </c>
      <c r="J63" s="90">
        <v>2</v>
      </c>
      <c r="K63" s="90">
        <v>191.0387657297189</v>
      </c>
      <c r="L63" s="90">
        <v>155.90476856746986</v>
      </c>
      <c r="M63" s="90">
        <v>141.65483679196782</v>
      </c>
      <c r="N63" s="90">
        <v>96.449518387550157</v>
      </c>
      <c r="O63" s="90">
        <v>9.9824488051820186</v>
      </c>
      <c r="P63" s="90">
        <v>11.531716070281124</v>
      </c>
      <c r="Q63" s="39">
        <f t="shared" ref="Q63:Q82" si="16">K63+L63+M63+N63+O63+P63</f>
        <v>606.56205435216987</v>
      </c>
      <c r="S63" s="90">
        <v>2</v>
      </c>
      <c r="T63" s="90"/>
      <c r="U63" s="90"/>
      <c r="V63" s="90"/>
      <c r="W63" s="90">
        <v>3.8965309975502005</v>
      </c>
      <c r="X63" s="90">
        <v>1.0813781600207282</v>
      </c>
      <c r="Y63" s="90">
        <v>0.77637482028112459</v>
      </c>
      <c r="Z63" s="39">
        <f t="shared" ref="Z63:Z82" si="17">SUM(T63:Y63)</f>
        <v>5.7542839778520536</v>
      </c>
      <c r="AB63" s="90">
        <v>2</v>
      </c>
      <c r="AC63" s="90">
        <v>162.57</v>
      </c>
      <c r="AD63" s="90">
        <v>163.5</v>
      </c>
      <c r="AE63" s="90">
        <v>163.96</v>
      </c>
      <c r="AF63" s="90">
        <v>167.5</v>
      </c>
      <c r="AG63" s="90">
        <v>156.66999999999999</v>
      </c>
      <c r="AH63" s="90">
        <v>154.69999999999999</v>
      </c>
      <c r="AI63" s="39">
        <f t="shared" si="14"/>
        <v>163.67085476884753</v>
      </c>
      <c r="AK63" s="90">
        <v>2</v>
      </c>
      <c r="AL63" s="90">
        <v>140.98577594378312</v>
      </c>
      <c r="AM63" s="90">
        <v>136.27133611404818</v>
      </c>
      <c r="AN63" s="90">
        <v>138.01274020751808</v>
      </c>
      <c r="AO63" s="90">
        <v>134.03122110325302</v>
      </c>
      <c r="AP63" s="90">
        <v>84.239398541214157</v>
      </c>
      <c r="AQ63" s="90">
        <v>107.91665296421687</v>
      </c>
      <c r="AR63" s="39">
        <f t="shared" ref="AR63:AR82" si="18">AL63+AM63+AN63+AO63+AP63+AQ63</f>
        <v>741.45712487403341</v>
      </c>
      <c r="AT63" s="90">
        <v>2</v>
      </c>
      <c r="AU63" s="90">
        <v>4325</v>
      </c>
      <c r="AV63" s="90">
        <v>4025</v>
      </c>
      <c r="AW63" s="90">
        <v>4130</v>
      </c>
      <c r="AX63" s="90">
        <v>3955</v>
      </c>
      <c r="AY63" s="90">
        <v>1640</v>
      </c>
      <c r="AZ63" s="90">
        <v>1995</v>
      </c>
      <c r="BA63" s="39">
        <f t="shared" ref="BA63:BA82" si="19">AU63+AV63+AW63+AX63+AY63+AZ63</f>
        <v>20070</v>
      </c>
    </row>
    <row r="64" spans="1:53" hidden="1" outlineLevel="1">
      <c r="A64" s="90">
        <v>3</v>
      </c>
      <c r="B64" s="90">
        <v>38.188692256345703</v>
      </c>
      <c r="C64" s="90">
        <v>31.991875537694639</v>
      </c>
      <c r="D64" s="90">
        <v>29.108748730806767</v>
      </c>
      <c r="E64" s="90">
        <v>21.013480989134035</v>
      </c>
      <c r="F64" s="90">
        <v>3.0170287048837916</v>
      </c>
      <c r="G64" s="90">
        <v>3.4563374496668042</v>
      </c>
      <c r="H64" s="39">
        <f t="shared" si="15"/>
        <v>126.77616366853174</v>
      </c>
      <c r="J64" s="90">
        <v>3</v>
      </c>
      <c r="K64" s="90">
        <v>269.27585321536048</v>
      </c>
      <c r="L64" s="90">
        <v>223.49744952309163</v>
      </c>
      <c r="M64" s="90">
        <v>207.05626452561097</v>
      </c>
      <c r="N64" s="90">
        <v>147.03089516149424</v>
      </c>
      <c r="O64" s="90">
        <v>20.52808082411752</v>
      </c>
      <c r="P64" s="90">
        <v>23.432309197817585</v>
      </c>
      <c r="Q64" s="39">
        <f t="shared" si="16"/>
        <v>890.8208524474926</v>
      </c>
      <c r="S64" s="90">
        <v>3</v>
      </c>
      <c r="T64" s="90"/>
      <c r="U64" s="90"/>
      <c r="V64" s="90"/>
      <c r="W64" s="90">
        <v>3.865753847172293</v>
      </c>
      <c r="X64" s="90">
        <v>2.7456445941175227</v>
      </c>
      <c r="Y64" s="90">
        <v>3.0292445753175863</v>
      </c>
      <c r="Z64" s="39">
        <f t="shared" si="17"/>
        <v>9.6406430166074024</v>
      </c>
      <c r="AB64" s="90">
        <v>3</v>
      </c>
      <c r="AC64" s="90">
        <v>165.2</v>
      </c>
      <c r="AD64" s="90">
        <v>166.74</v>
      </c>
      <c r="AE64" s="90">
        <v>163.76</v>
      </c>
      <c r="AF64" s="90">
        <v>166.48</v>
      </c>
      <c r="AG64" s="90">
        <v>171.2</v>
      </c>
      <c r="AH64" s="90">
        <v>171.82</v>
      </c>
      <c r="AI64" s="39">
        <f t="shared" si="14"/>
        <v>165.77532888636534</v>
      </c>
      <c r="AK64" s="90">
        <v>3</v>
      </c>
      <c r="AL64" s="90">
        <v>249.38225994292162</v>
      </c>
      <c r="AM64" s="90">
        <v>240.65488772138548</v>
      </c>
      <c r="AN64" s="90">
        <v>245.64908462153664</v>
      </c>
      <c r="AO64" s="90">
        <v>239.05372845968967</v>
      </c>
      <c r="AP64" s="90">
        <v>151.39782084944704</v>
      </c>
      <c r="AQ64" s="90">
        <v>181.13106805186905</v>
      </c>
      <c r="AR64" s="39">
        <f t="shared" si="18"/>
        <v>1307.2688496468495</v>
      </c>
      <c r="AT64" s="90">
        <v>3</v>
      </c>
      <c r="AU64" s="90">
        <v>2655</v>
      </c>
      <c r="AV64" s="90">
        <v>2580</v>
      </c>
      <c r="AW64" s="90">
        <v>2920</v>
      </c>
      <c r="AX64" s="90">
        <v>2645</v>
      </c>
      <c r="AY64" s="90">
        <v>2135</v>
      </c>
      <c r="AZ64" s="90">
        <v>1835</v>
      </c>
      <c r="BA64" s="39">
        <f t="shared" si="19"/>
        <v>14770</v>
      </c>
    </row>
    <row r="65" spans="1:53" hidden="1" outlineLevel="1">
      <c r="A65" s="90">
        <v>10</v>
      </c>
      <c r="B65" s="90">
        <v>21.203769345124208</v>
      </c>
      <c r="C65" s="90">
        <v>17.45950198187942</v>
      </c>
      <c r="D65" s="90">
        <v>16.083043076642159</v>
      </c>
      <c r="E65" s="90">
        <v>11.293226185735747</v>
      </c>
      <c r="F65" s="90">
        <v>1.2871765354066811</v>
      </c>
      <c r="G65" s="90">
        <v>1.4451162643643001</v>
      </c>
      <c r="H65" s="39">
        <f t="shared" si="15"/>
        <v>68.771833389152519</v>
      </c>
      <c r="J65" s="90">
        <v>10</v>
      </c>
      <c r="K65" s="90">
        <v>147.66163793365968</v>
      </c>
      <c r="L65" s="90">
        <v>120.8211584050418</v>
      </c>
      <c r="M65" s="90">
        <v>110.13137150494229</v>
      </c>
      <c r="N65" s="90">
        <v>75.094161367482656</v>
      </c>
      <c r="O65" s="90">
        <v>8.8110523675535202</v>
      </c>
      <c r="P65" s="90">
        <v>9.8921901792547828</v>
      </c>
      <c r="Q65" s="39">
        <f t="shared" si="16"/>
        <v>472.41157175793472</v>
      </c>
      <c r="S65" s="90">
        <v>10</v>
      </c>
      <c r="T65" s="90"/>
      <c r="U65" s="90"/>
      <c r="V65" s="90"/>
      <c r="W65" s="90">
        <v>7.6428673074826943</v>
      </c>
      <c r="X65" s="90">
        <v>4.077126044972875</v>
      </c>
      <c r="Y65" s="90">
        <v>4.0923686792547835</v>
      </c>
      <c r="Z65" s="39">
        <f t="shared" si="17"/>
        <v>15.812362031710354</v>
      </c>
      <c r="AB65" s="90">
        <v>10</v>
      </c>
      <c r="AC65" s="90">
        <v>167.27</v>
      </c>
      <c r="AD65" s="90">
        <v>168.33</v>
      </c>
      <c r="AE65" s="90">
        <v>170.11</v>
      </c>
      <c r="AF65" s="90">
        <v>175.18</v>
      </c>
      <c r="AG65" s="90">
        <v>170.17</v>
      </c>
      <c r="AH65" s="90">
        <v>170.17</v>
      </c>
      <c r="AI65" s="39">
        <f t="shared" si="14"/>
        <v>169.57535788683847</v>
      </c>
      <c r="AK65" s="90">
        <v>10</v>
      </c>
      <c r="AL65" s="90">
        <v>129.27249653221784</v>
      </c>
      <c r="AM65" s="90">
        <v>124.85732565698802</v>
      </c>
      <c r="AN65" s="90">
        <v>127.0204975522185</v>
      </c>
      <c r="AO65" s="90">
        <v>123.1488654543881</v>
      </c>
      <c r="AP65" s="90">
        <v>78.007508735181133</v>
      </c>
      <c r="AQ65" s="90">
        <v>99.251695153692467</v>
      </c>
      <c r="AR65" s="39">
        <f t="shared" si="18"/>
        <v>681.55838908468604</v>
      </c>
      <c r="AT65" s="90">
        <v>10</v>
      </c>
      <c r="AU65" s="90">
        <v>2140</v>
      </c>
      <c r="AV65" s="90">
        <v>2010</v>
      </c>
      <c r="AW65" s="90">
        <v>2120</v>
      </c>
      <c r="AX65" s="90">
        <v>1945</v>
      </c>
      <c r="AY65" s="90">
        <v>640</v>
      </c>
      <c r="AZ65" s="90">
        <v>430</v>
      </c>
      <c r="BA65" s="39">
        <f t="shared" si="19"/>
        <v>9285</v>
      </c>
    </row>
    <row r="66" spans="1:53" hidden="1" outlineLevel="1">
      <c r="A66" s="90">
        <v>17</v>
      </c>
      <c r="B66" s="90">
        <v>45.681053142465444</v>
      </c>
      <c r="C66" s="90">
        <v>38.175073936199659</v>
      </c>
      <c r="D66" s="90">
        <v>35.298212318424632</v>
      </c>
      <c r="E66" s="90">
        <v>24.883613952266231</v>
      </c>
      <c r="F66" s="90">
        <v>3.8574020919917769</v>
      </c>
      <c r="G66" s="90">
        <v>4.3742740261255246</v>
      </c>
      <c r="H66" s="39">
        <f t="shared" si="15"/>
        <v>152.26962946747329</v>
      </c>
      <c r="J66" s="90">
        <v>17</v>
      </c>
      <c r="K66" s="90">
        <v>317.36089369736749</v>
      </c>
      <c r="L66" s="90">
        <v>263.23629641675086</v>
      </c>
      <c r="M66" s="90">
        <v>243.326871518552</v>
      </c>
      <c r="N66" s="90">
        <v>173.54721262361977</v>
      </c>
      <c r="O66" s="90">
        <v>25.334474400815893</v>
      </c>
      <c r="P66" s="90">
        <v>29.21844339782551</v>
      </c>
      <c r="Q66" s="39">
        <f t="shared" si="16"/>
        <v>1052.0241920549315</v>
      </c>
      <c r="S66" s="90">
        <v>17</v>
      </c>
      <c r="T66" s="90"/>
      <c r="U66" s="90"/>
      <c r="V66" s="90"/>
      <c r="W66" s="90">
        <v>9.0872792822418482</v>
      </c>
      <c r="X66" s="90">
        <v>5.1296582508158934</v>
      </c>
      <c r="Y66" s="90">
        <v>6.2188892040755128</v>
      </c>
      <c r="Z66" s="39">
        <f t="shared" si="17"/>
        <v>20.435826737133254</v>
      </c>
      <c r="AB66" s="90">
        <v>17</v>
      </c>
      <c r="AC66" s="90">
        <v>167.67</v>
      </c>
      <c r="AD66" s="90">
        <v>168.93</v>
      </c>
      <c r="AE66" s="90">
        <v>168.98</v>
      </c>
      <c r="AF66" s="90">
        <v>167.02</v>
      </c>
      <c r="AG66" s="90">
        <v>177.36</v>
      </c>
      <c r="AH66" s="90">
        <v>174.39</v>
      </c>
      <c r="AI66" s="39">
        <f t="shared" si="14"/>
        <v>168.60103300374979</v>
      </c>
      <c r="AK66" s="90">
        <v>17</v>
      </c>
      <c r="AL66" s="90">
        <v>302.93440437184205</v>
      </c>
      <c r="AM66" s="90">
        <v>296.61024453500505</v>
      </c>
      <c r="AN66" s="90">
        <v>298.49236304111315</v>
      </c>
      <c r="AO66" s="90">
        <v>292.80274150741718</v>
      </c>
      <c r="AP66" s="90">
        <v>204.91674846404896</v>
      </c>
      <c r="AQ66" s="90">
        <v>263.23968285386957</v>
      </c>
      <c r="AR66" s="39">
        <f t="shared" si="18"/>
        <v>1658.9961847732957</v>
      </c>
      <c r="AT66" s="90">
        <v>17</v>
      </c>
      <c r="AU66" s="90">
        <v>6965</v>
      </c>
      <c r="AV66" s="90">
        <v>5900</v>
      </c>
      <c r="AW66" s="90">
        <v>6115</v>
      </c>
      <c r="AX66" s="90">
        <v>4630</v>
      </c>
      <c r="AY66" s="90">
        <v>2875</v>
      </c>
      <c r="AZ66" s="90">
        <v>2360</v>
      </c>
      <c r="BA66" s="39">
        <f t="shared" si="19"/>
        <v>28845</v>
      </c>
    </row>
    <row r="67" spans="1:53" hidden="1" outlineLevel="1">
      <c r="A67" s="90">
        <v>18</v>
      </c>
      <c r="B67" s="90">
        <v>93.090370528775011</v>
      </c>
      <c r="C67" s="90">
        <v>82.487009851645453</v>
      </c>
      <c r="D67" s="90">
        <v>83.355907825411862</v>
      </c>
      <c r="E67" s="90">
        <v>73.570403515382267</v>
      </c>
      <c r="F67" s="90">
        <v>6.3360316249320734</v>
      </c>
      <c r="G67" s="90">
        <v>7.0974657956183425</v>
      </c>
      <c r="H67" s="39">
        <f t="shared" si="15"/>
        <v>345.93718914176503</v>
      </c>
      <c r="J67" s="90">
        <v>18</v>
      </c>
      <c r="K67" s="90">
        <v>670.44010783765066</v>
      </c>
      <c r="L67" s="90">
        <v>594.5154227114017</v>
      </c>
      <c r="M67" s="90">
        <v>598.74036276606421</v>
      </c>
      <c r="N67" s="90">
        <v>529.62740274257021</v>
      </c>
      <c r="O67" s="90">
        <v>43.226963193574292</v>
      </c>
      <c r="P67" s="90">
        <v>47.805792345381526</v>
      </c>
      <c r="Q67" s="39">
        <f t="shared" si="16"/>
        <v>2484.3560515966428</v>
      </c>
      <c r="S67" s="90">
        <v>18</v>
      </c>
      <c r="T67" s="90"/>
      <c r="U67" s="90"/>
      <c r="V67" s="90"/>
      <c r="W67" s="90">
        <v>8.3771505149702801</v>
      </c>
      <c r="X67" s="90">
        <v>4.201963193574298</v>
      </c>
      <c r="Y67" s="90">
        <v>7.2487923453815277</v>
      </c>
      <c r="Z67" s="39">
        <f t="shared" si="17"/>
        <v>19.827906053926107</v>
      </c>
      <c r="AB67" s="90">
        <v>18</v>
      </c>
      <c r="AC67" s="90">
        <v>161.74</v>
      </c>
      <c r="AD67" s="90">
        <v>161.62</v>
      </c>
      <c r="AE67" s="90">
        <v>162.16999999999999</v>
      </c>
      <c r="AF67" s="90">
        <v>161.81</v>
      </c>
      <c r="AG67" s="90">
        <v>170.74</v>
      </c>
      <c r="AH67" s="90">
        <v>172.94</v>
      </c>
      <c r="AI67" s="39">
        <f t="shared" si="14"/>
        <v>162.2019538997757</v>
      </c>
      <c r="AK67" s="90">
        <v>18</v>
      </c>
      <c r="AL67" s="90">
        <v>82.211994030259035</v>
      </c>
      <c r="AM67" s="90">
        <v>74.918023402684099</v>
      </c>
      <c r="AN67" s="90">
        <v>79.060009325963847</v>
      </c>
      <c r="AO67" s="90">
        <v>72.426986964554217</v>
      </c>
      <c r="AP67" s="90">
        <v>26.031367791614457</v>
      </c>
      <c r="AQ67" s="90">
        <v>31.577847540722889</v>
      </c>
      <c r="AR67" s="39">
        <f t="shared" si="18"/>
        <v>366.22622905579851</v>
      </c>
      <c r="AT67" s="90">
        <v>18</v>
      </c>
      <c r="AU67" s="90">
        <v>4840</v>
      </c>
      <c r="AV67" s="90">
        <v>4565</v>
      </c>
      <c r="AW67" s="90">
        <v>4850</v>
      </c>
      <c r="AX67" s="90">
        <v>4670</v>
      </c>
      <c r="AY67" s="90">
        <v>2745</v>
      </c>
      <c r="AZ67" s="90">
        <v>3175</v>
      </c>
      <c r="BA67" s="39">
        <f t="shared" si="19"/>
        <v>24845</v>
      </c>
    </row>
    <row r="68" spans="1:53" hidden="1" outlineLevel="1">
      <c r="A68" s="90">
        <v>19</v>
      </c>
      <c r="B68" s="90">
        <v>154.93232120172158</v>
      </c>
      <c r="C68" s="90">
        <v>127.1621619186574</v>
      </c>
      <c r="D68" s="90">
        <v>115.27606253125077</v>
      </c>
      <c r="E68" s="90">
        <v>90.597637874924075</v>
      </c>
      <c r="F68" s="90">
        <v>19.247206468601867</v>
      </c>
      <c r="G68" s="90">
        <v>23.617998208491016</v>
      </c>
      <c r="H68" s="39">
        <f t="shared" si="15"/>
        <v>530.83338820364668</v>
      </c>
      <c r="J68" s="90">
        <v>19</v>
      </c>
      <c r="K68" s="90">
        <v>1124.1685624222159</v>
      </c>
      <c r="L68" s="90">
        <v>929.62063896136965</v>
      </c>
      <c r="M68" s="90">
        <v>844.74172647190551</v>
      </c>
      <c r="N68" s="90">
        <v>653.94290249467178</v>
      </c>
      <c r="O68" s="90">
        <v>136.76719291769103</v>
      </c>
      <c r="P68" s="90">
        <v>168.30780565978199</v>
      </c>
      <c r="Q68" s="39">
        <f t="shared" si="16"/>
        <v>3857.5488289276354</v>
      </c>
      <c r="S68" s="90">
        <v>19</v>
      </c>
      <c r="T68" s="90"/>
      <c r="U68" s="90"/>
      <c r="V68" s="90"/>
      <c r="W68" s="90">
        <v>18.64249271067192</v>
      </c>
      <c r="X68" s="90">
        <v>53.208500608013608</v>
      </c>
      <c r="Y68" s="90">
        <v>63.092394759781982</v>
      </c>
      <c r="Z68" s="39">
        <f t="shared" si="17"/>
        <v>134.94338807846751</v>
      </c>
      <c r="AB68" s="90">
        <v>19</v>
      </c>
      <c r="AC68" s="90">
        <v>160.54</v>
      </c>
      <c r="AD68" s="90">
        <v>159.34</v>
      </c>
      <c r="AE68" s="90">
        <v>158.96</v>
      </c>
      <c r="AF68" s="90">
        <v>161.38</v>
      </c>
      <c r="AG68" s="90">
        <v>163.93</v>
      </c>
      <c r="AH68" s="90">
        <v>163.46</v>
      </c>
      <c r="AI68" s="39">
        <f t="shared" si="14"/>
        <v>160.2948118969037</v>
      </c>
      <c r="AK68" s="90">
        <v>19</v>
      </c>
      <c r="AL68" s="90">
        <v>2196.6121537453332</v>
      </c>
      <c r="AM68" s="90">
        <v>2171.7244383376824</v>
      </c>
      <c r="AN68" s="90">
        <v>2179.8465435883145</v>
      </c>
      <c r="AO68" s="90">
        <v>2161.8231941496806</v>
      </c>
      <c r="AP68" s="90">
        <v>1521.2146806073197</v>
      </c>
      <c r="AQ68" s="90">
        <v>1944.732848339587</v>
      </c>
      <c r="AR68" s="39">
        <f t="shared" si="18"/>
        <v>12175.953858767918</v>
      </c>
      <c r="AT68" s="90">
        <v>19</v>
      </c>
      <c r="AU68" s="90">
        <v>28795</v>
      </c>
      <c r="AV68" s="90">
        <v>27000</v>
      </c>
      <c r="AW68" s="90">
        <v>28800</v>
      </c>
      <c r="AX68" s="90">
        <v>25065</v>
      </c>
      <c r="AY68" s="90">
        <v>18660</v>
      </c>
      <c r="AZ68" s="90">
        <v>15930</v>
      </c>
      <c r="BA68" s="39">
        <f t="shared" si="19"/>
        <v>144250</v>
      </c>
    </row>
    <row r="69" spans="1:53" hidden="1" outlineLevel="1">
      <c r="A69" s="90">
        <v>23</v>
      </c>
      <c r="B69" s="90">
        <v>1032.2575761793416</v>
      </c>
      <c r="C69" s="90">
        <v>832.14845514124033</v>
      </c>
      <c r="D69" s="90">
        <v>751.93926194864025</v>
      </c>
      <c r="E69" s="90">
        <v>484.49636551631659</v>
      </c>
      <c r="F69" s="90">
        <v>0</v>
      </c>
      <c r="G69" s="90">
        <v>0</v>
      </c>
      <c r="H69" s="39">
        <f t="shared" si="15"/>
        <v>3100.8416587855386</v>
      </c>
      <c r="J69" s="90">
        <v>23</v>
      </c>
      <c r="K69" s="90">
        <v>7592.0735628293169</v>
      </c>
      <c r="L69" s="90">
        <v>6132.6968992079628</v>
      </c>
      <c r="M69" s="90">
        <v>5553.8762302682253</v>
      </c>
      <c r="N69" s="90">
        <v>3591.961889383952</v>
      </c>
      <c r="O69" s="90">
        <v>0</v>
      </c>
      <c r="P69" s="90">
        <v>0</v>
      </c>
      <c r="Q69" s="39">
        <f t="shared" si="16"/>
        <v>22870.608581689456</v>
      </c>
      <c r="S69" s="90">
        <v>23</v>
      </c>
      <c r="T69" s="90"/>
      <c r="U69" s="90"/>
      <c r="V69" s="90"/>
      <c r="W69" s="90">
        <v>37.844637859935808</v>
      </c>
      <c r="X69" s="90">
        <v>0</v>
      </c>
      <c r="Y69" s="90">
        <v>0</v>
      </c>
      <c r="Z69" s="39">
        <f t="shared" si="17"/>
        <v>37.844637859935808</v>
      </c>
      <c r="AB69" s="90">
        <v>23</v>
      </c>
      <c r="AC69" s="90">
        <v>158.38</v>
      </c>
      <c r="AD69" s="90">
        <v>158.06</v>
      </c>
      <c r="AE69" s="90">
        <v>157.71</v>
      </c>
      <c r="AF69" s="90">
        <v>157.12</v>
      </c>
      <c r="AG69" s="90">
        <v>0</v>
      </c>
      <c r="AH69" s="90">
        <v>0</v>
      </c>
      <c r="AI69" s="39">
        <f t="shared" si="14"/>
        <v>157.9336003326635</v>
      </c>
      <c r="AK69" s="90">
        <v>23</v>
      </c>
      <c r="AL69" s="90">
        <v>2430.215917769759</v>
      </c>
      <c r="AM69" s="90">
        <v>2218.5453499524779</v>
      </c>
      <c r="AN69" s="90">
        <v>2307.9240778160934</v>
      </c>
      <c r="AO69" s="90">
        <v>2128.7796333630372</v>
      </c>
      <c r="AP69" s="90">
        <v>727.57400000000007</v>
      </c>
      <c r="AQ69" s="90">
        <v>906.15599999999995</v>
      </c>
      <c r="AR69" s="39">
        <f t="shared" si="18"/>
        <v>10719.194978901367</v>
      </c>
      <c r="AT69" s="90">
        <v>23</v>
      </c>
      <c r="AU69" s="90">
        <v>120030</v>
      </c>
      <c r="AV69" s="90">
        <v>115105</v>
      </c>
      <c r="AW69" s="90">
        <v>115640</v>
      </c>
      <c r="AX69" s="90">
        <v>102750</v>
      </c>
      <c r="AY69" s="90">
        <v>2810</v>
      </c>
      <c r="AZ69" s="90">
        <v>1250</v>
      </c>
      <c r="BA69" s="39">
        <f t="shared" si="19"/>
        <v>457585</v>
      </c>
    </row>
    <row r="70" spans="1:53" hidden="1" outlineLevel="1">
      <c r="A70" s="90">
        <v>24</v>
      </c>
      <c r="B70" s="90">
        <v>41.978793281127935</v>
      </c>
      <c r="C70" s="90">
        <v>34.238403626144503</v>
      </c>
      <c r="D70" s="90">
        <v>31.157305294198888</v>
      </c>
      <c r="E70" s="90">
        <v>21.150128052471082</v>
      </c>
      <c r="F70" s="90">
        <v>2.1171487942837044</v>
      </c>
      <c r="G70" s="90">
        <v>2.1081395813147794</v>
      </c>
      <c r="H70" s="39">
        <f t="shared" si="15"/>
        <v>132.7499186295409</v>
      </c>
      <c r="J70" s="90">
        <v>24</v>
      </c>
      <c r="K70" s="90">
        <v>310.82695907732841</v>
      </c>
      <c r="L70" s="90">
        <v>253.07982120655072</v>
      </c>
      <c r="M70" s="90">
        <v>230.1300464404809</v>
      </c>
      <c r="N70" s="90">
        <v>154.76397848020713</v>
      </c>
      <c r="O70" s="90">
        <v>15.336914773089307</v>
      </c>
      <c r="P70" s="90">
        <v>15.271650804940215</v>
      </c>
      <c r="Q70" s="39">
        <f t="shared" si="16"/>
        <v>979.40937078259674</v>
      </c>
      <c r="S70" s="90">
        <v>24</v>
      </c>
      <c r="T70" s="90"/>
      <c r="U70" s="90"/>
      <c r="V70" s="90"/>
      <c r="W70" s="90">
        <v>7.7431032623571925</v>
      </c>
      <c r="X70" s="90">
        <v>8.2223209443796286</v>
      </c>
      <c r="Y70" s="90">
        <v>9.1157672905652163</v>
      </c>
      <c r="Z70" s="39">
        <f t="shared" si="17"/>
        <v>25.081191497302036</v>
      </c>
      <c r="AB70" s="90">
        <v>24</v>
      </c>
      <c r="AC70" s="90">
        <v>157.32</v>
      </c>
      <c r="AD70" s="90">
        <v>157.59</v>
      </c>
      <c r="AE70" s="90">
        <v>157.71</v>
      </c>
      <c r="AF70" s="90">
        <v>159.19</v>
      </c>
      <c r="AG70" s="90">
        <v>160.80000000000001</v>
      </c>
      <c r="AH70" s="90">
        <v>160.80000000000001</v>
      </c>
      <c r="AI70" s="39">
        <f t="shared" si="14"/>
        <v>157.88565592931221</v>
      </c>
      <c r="AK70" s="90">
        <v>24</v>
      </c>
      <c r="AL70" s="90">
        <v>212.03948729463968</v>
      </c>
      <c r="AM70" s="90">
        <v>203.43242302239307</v>
      </c>
      <c r="AN70" s="90">
        <v>207.19767253642885</v>
      </c>
      <c r="AO70" s="90">
        <v>200.10109045881245</v>
      </c>
      <c r="AP70" s="90">
        <v>123.55221998315956</v>
      </c>
      <c r="AQ70" s="90">
        <v>100.48263567329641</v>
      </c>
      <c r="AR70" s="39">
        <f t="shared" si="18"/>
        <v>1046.8055289687302</v>
      </c>
      <c r="AT70" s="90">
        <v>24</v>
      </c>
      <c r="AU70" s="90">
        <v>6170</v>
      </c>
      <c r="AV70" s="90">
        <v>5750</v>
      </c>
      <c r="AW70" s="90">
        <v>6170</v>
      </c>
      <c r="AX70" s="90">
        <v>5650</v>
      </c>
      <c r="AY70" s="90">
        <v>750</v>
      </c>
      <c r="AZ70" s="90">
        <v>750</v>
      </c>
      <c r="BA70" s="39">
        <f t="shared" si="19"/>
        <v>25240</v>
      </c>
    </row>
    <row r="71" spans="1:53" hidden="1" outlineLevel="1">
      <c r="A71" s="90">
        <v>25</v>
      </c>
      <c r="B71" s="90">
        <v>15.738455809914527</v>
      </c>
      <c r="C71" s="90">
        <v>12.806950463426563</v>
      </c>
      <c r="D71" s="90">
        <v>11.613359025984137</v>
      </c>
      <c r="E71" s="90">
        <v>9.8003967102742156</v>
      </c>
      <c r="F71" s="90">
        <v>3.6472213370505191</v>
      </c>
      <c r="G71" s="90">
        <v>4.2932291613428566</v>
      </c>
      <c r="H71" s="39">
        <f t="shared" si="15"/>
        <v>57.899612507992813</v>
      </c>
      <c r="J71" s="90">
        <v>25</v>
      </c>
      <c r="K71" s="90">
        <v>96.292098680185077</v>
      </c>
      <c r="L71" s="90">
        <v>80.352621596143635</v>
      </c>
      <c r="M71" s="90">
        <v>74.235330154102471</v>
      </c>
      <c r="N71" s="90">
        <v>59.688707052162314</v>
      </c>
      <c r="O71" s="90">
        <v>21.988985176979845</v>
      </c>
      <c r="P71" s="90">
        <v>25.883746465052571</v>
      </c>
      <c r="Q71" s="39">
        <f t="shared" si="16"/>
        <v>358.44148912462595</v>
      </c>
      <c r="S71" s="90">
        <v>25</v>
      </c>
      <c r="T71" s="90"/>
      <c r="U71" s="90"/>
      <c r="V71" s="90"/>
      <c r="W71" s="90">
        <v>9.7673350761623396</v>
      </c>
      <c r="X71" s="90">
        <v>10.488364604076621</v>
      </c>
      <c r="Y71" s="90">
        <v>13.099238360052572</v>
      </c>
      <c r="Z71" s="39">
        <f t="shared" si="17"/>
        <v>33.354938040291536</v>
      </c>
      <c r="AB71" s="90">
        <v>25</v>
      </c>
      <c r="AC71" s="90">
        <v>190.39</v>
      </c>
      <c r="AD71" s="90">
        <v>185.66</v>
      </c>
      <c r="AE71" s="90">
        <v>182.23</v>
      </c>
      <c r="AF71" s="90">
        <v>191.26</v>
      </c>
      <c r="AG71" s="90">
        <v>193.21</v>
      </c>
      <c r="AH71" s="90">
        <v>193.21</v>
      </c>
      <c r="AI71" s="39">
        <f t="shared" si="14"/>
        <v>188.16119016609278</v>
      </c>
      <c r="AK71" s="90">
        <v>25</v>
      </c>
      <c r="AL71" s="90">
        <v>136.62976124261223</v>
      </c>
      <c r="AM71" s="90">
        <v>133.81831153974244</v>
      </c>
      <c r="AN71" s="90">
        <v>135.80600980378335</v>
      </c>
      <c r="AO71" s="90">
        <v>131.49965884837775</v>
      </c>
      <c r="AP71" s="90">
        <v>93.589712542468746</v>
      </c>
      <c r="AQ71" s="90">
        <v>115.01722146436279</v>
      </c>
      <c r="AR71" s="39">
        <f t="shared" si="18"/>
        <v>746.36067544134733</v>
      </c>
      <c r="AT71" s="90">
        <v>25</v>
      </c>
      <c r="AU71" s="90">
        <v>2090</v>
      </c>
      <c r="AV71" s="90">
        <v>1905</v>
      </c>
      <c r="AW71" s="90">
        <v>2010</v>
      </c>
      <c r="AX71" s="90">
        <v>1835</v>
      </c>
      <c r="AY71" s="90">
        <v>750</v>
      </c>
      <c r="AZ71" s="90">
        <v>640</v>
      </c>
      <c r="BA71" s="39">
        <f t="shared" si="19"/>
        <v>9230</v>
      </c>
    </row>
    <row r="72" spans="1:53" hidden="1" outlineLevel="1">
      <c r="A72" s="90">
        <v>30</v>
      </c>
      <c r="B72" s="90">
        <v>74.286536124510079</v>
      </c>
      <c r="C72" s="90">
        <v>60.004681615956116</v>
      </c>
      <c r="D72" s="90">
        <v>53.428786058600245</v>
      </c>
      <c r="E72" s="90">
        <v>34.810155876196688</v>
      </c>
      <c r="F72" s="90">
        <v>1.2200190000236419</v>
      </c>
      <c r="G72" s="90">
        <v>1.3537423710495926</v>
      </c>
      <c r="H72" s="39">
        <f t="shared" si="15"/>
        <v>225.10392104633641</v>
      </c>
      <c r="J72" s="90">
        <v>30</v>
      </c>
      <c r="K72" s="90">
        <v>549.06854202253021</v>
      </c>
      <c r="L72" s="90">
        <v>445.00466024839352</v>
      </c>
      <c r="M72" s="90">
        <v>400.7269530265059</v>
      </c>
      <c r="N72" s="90">
        <v>262.91161717148577</v>
      </c>
      <c r="O72" s="90">
        <v>9.6068941161290322</v>
      </c>
      <c r="P72" s="90">
        <v>10.659882853413656</v>
      </c>
      <c r="Q72" s="39">
        <f t="shared" si="16"/>
        <v>1677.9785494384582</v>
      </c>
      <c r="S72" s="90">
        <v>30</v>
      </c>
      <c r="T72" s="90"/>
      <c r="U72" s="90"/>
      <c r="V72" s="90"/>
      <c r="W72" s="90">
        <v>3.3335140366859428</v>
      </c>
      <c r="X72" s="90">
        <v>0.43299873806451611</v>
      </c>
      <c r="Y72" s="90">
        <v>0.44995348341365471</v>
      </c>
      <c r="Z72" s="39">
        <f t="shared" si="17"/>
        <v>4.2164662581641137</v>
      </c>
      <c r="AB72" s="90">
        <v>30</v>
      </c>
      <c r="AC72" s="90">
        <v>157.6</v>
      </c>
      <c r="AD72" s="90">
        <v>157.07</v>
      </c>
      <c r="AE72" s="90">
        <v>155.31</v>
      </c>
      <c r="AF72" s="90">
        <v>154.22999999999999</v>
      </c>
      <c r="AG72" s="90">
        <v>147.93</v>
      </c>
      <c r="AH72" s="90">
        <v>147.93</v>
      </c>
      <c r="AI72" s="39">
        <f t="shared" si="14"/>
        <v>156.26773679778333</v>
      </c>
      <c r="AK72" s="90">
        <v>30</v>
      </c>
      <c r="AL72" s="90">
        <v>229.86268669285636</v>
      </c>
      <c r="AM72" s="90">
        <v>217.97432853608791</v>
      </c>
      <c r="AN72" s="90">
        <v>220.94832428360851</v>
      </c>
      <c r="AO72" s="90">
        <v>209.87138319899006</v>
      </c>
      <c r="AP72" s="90">
        <v>97.646364645161285</v>
      </c>
      <c r="AQ72" s="90">
        <v>106.61753400000001</v>
      </c>
      <c r="AR72" s="39">
        <f t="shared" si="18"/>
        <v>1082.9206213567043</v>
      </c>
      <c r="AT72" s="90">
        <v>30</v>
      </c>
      <c r="AU72" s="90">
        <v>15145</v>
      </c>
      <c r="AV72" s="90">
        <v>12735</v>
      </c>
      <c r="AW72" s="90">
        <v>13515</v>
      </c>
      <c r="AX72" s="90">
        <v>11760</v>
      </c>
      <c r="AY72" s="90">
        <v>675</v>
      </c>
      <c r="AZ72" s="90">
        <v>755</v>
      </c>
      <c r="BA72" s="39">
        <f t="shared" si="19"/>
        <v>54585</v>
      </c>
    </row>
    <row r="73" spans="1:53" hidden="1" outlineLevel="1">
      <c r="A73" s="90">
        <v>31</v>
      </c>
      <c r="B73" s="90">
        <v>200.05056999428081</v>
      </c>
      <c r="C73" s="90">
        <v>168.88450191153584</v>
      </c>
      <c r="D73" s="90">
        <v>158.47654752960293</v>
      </c>
      <c r="E73" s="90">
        <v>119.23856600038012</v>
      </c>
      <c r="F73" s="90">
        <v>40.143318267292898</v>
      </c>
      <c r="G73" s="90">
        <v>44.348364992497714</v>
      </c>
      <c r="H73" s="39">
        <f t="shared" si="15"/>
        <v>731.14186869559035</v>
      </c>
      <c r="J73" s="90">
        <v>31</v>
      </c>
      <c r="K73" s="90">
        <v>1408.4637980687871</v>
      </c>
      <c r="L73" s="90">
        <v>1191.4142343115511</v>
      </c>
      <c r="M73" s="90">
        <v>1111.9295167160428</v>
      </c>
      <c r="N73" s="90">
        <v>837.27708306459488</v>
      </c>
      <c r="O73" s="90">
        <v>283.53887352439818</v>
      </c>
      <c r="P73" s="90">
        <v>313.46789888074403</v>
      </c>
      <c r="Q73" s="39">
        <f t="shared" si="16"/>
        <v>5146.0914045661175</v>
      </c>
      <c r="S73" s="90">
        <v>31</v>
      </c>
      <c r="T73" s="90"/>
      <c r="U73" s="90"/>
      <c r="V73" s="90"/>
      <c r="W73" s="90">
        <v>18.309558046995221</v>
      </c>
      <c r="X73" s="90">
        <v>6.6909370547207523</v>
      </c>
      <c r="Y73" s="90">
        <v>5.8193559407440292</v>
      </c>
      <c r="Z73" s="39">
        <f t="shared" si="17"/>
        <v>30.819851042460002</v>
      </c>
      <c r="AB73" s="90">
        <v>31</v>
      </c>
      <c r="AC73" s="90">
        <v>165.45</v>
      </c>
      <c r="AD73" s="90">
        <v>165.12</v>
      </c>
      <c r="AE73" s="90">
        <v>166.02</v>
      </c>
      <c r="AF73" s="90">
        <v>165.89</v>
      </c>
      <c r="AG73" s="90">
        <v>164.92</v>
      </c>
      <c r="AH73" s="90">
        <v>164.8</v>
      </c>
      <c r="AI73" s="39">
        <f t="shared" si="14"/>
        <v>165.49955320192859</v>
      </c>
      <c r="AK73" s="90">
        <v>31</v>
      </c>
      <c r="AL73" s="90">
        <v>3597.0603878841275</v>
      </c>
      <c r="AM73" s="90">
        <v>3570.9810380586932</v>
      </c>
      <c r="AN73" s="90">
        <v>3579.2683310029629</v>
      </c>
      <c r="AO73" s="90">
        <v>3555.7959969838757</v>
      </c>
      <c r="AP73" s="90">
        <v>2636.1333063469474</v>
      </c>
      <c r="AQ73" s="90">
        <v>3397.4305819328447</v>
      </c>
      <c r="AR73" s="39">
        <f t="shared" si="18"/>
        <v>20336.66964220945</v>
      </c>
      <c r="AT73" s="90">
        <v>31</v>
      </c>
      <c r="AU73" s="90">
        <v>19935</v>
      </c>
      <c r="AV73" s="90">
        <v>18555</v>
      </c>
      <c r="AW73" s="90">
        <v>19775</v>
      </c>
      <c r="AX73" s="90">
        <v>19035</v>
      </c>
      <c r="AY73" s="90">
        <v>7600</v>
      </c>
      <c r="AZ73" s="90">
        <v>8445</v>
      </c>
      <c r="BA73" s="39">
        <f t="shared" si="19"/>
        <v>93345</v>
      </c>
    </row>
    <row r="74" spans="1:53" hidden="1" outlineLevel="1">
      <c r="A74" s="90">
        <v>33</v>
      </c>
      <c r="B74" s="90">
        <v>361.58472415250549</v>
      </c>
      <c r="C74" s="90">
        <v>298.38325415512816</v>
      </c>
      <c r="D74" s="90">
        <v>274.54173090639813</v>
      </c>
      <c r="E74" s="90">
        <v>191.42601012379185</v>
      </c>
      <c r="F74" s="90">
        <v>31.225042424164727</v>
      </c>
      <c r="G74" s="90">
        <v>38.729708017255319</v>
      </c>
      <c r="H74" s="39">
        <f t="shared" si="15"/>
        <v>1195.8904697792436</v>
      </c>
      <c r="J74" s="90">
        <v>33</v>
      </c>
      <c r="K74" s="90">
        <v>2585.7606278904523</v>
      </c>
      <c r="L74" s="90">
        <v>2134.5812498406881</v>
      </c>
      <c r="M74" s="90">
        <v>1968.6173977142598</v>
      </c>
      <c r="N74" s="90">
        <v>1370.1011073507998</v>
      </c>
      <c r="O74" s="90">
        <v>220.38726189896749</v>
      </c>
      <c r="P74" s="90">
        <v>273.27262114405119</v>
      </c>
      <c r="Q74" s="39">
        <f t="shared" si="16"/>
        <v>8552.720265839218</v>
      </c>
      <c r="S74" s="90">
        <v>33</v>
      </c>
      <c r="T74" s="90"/>
      <c r="U74" s="90"/>
      <c r="V74" s="90"/>
      <c r="W74" s="90">
        <v>21.984421387003199</v>
      </c>
      <c r="X74" s="90">
        <v>3.1252137055158702</v>
      </c>
      <c r="Y74" s="90">
        <v>3.2480788941762051</v>
      </c>
      <c r="Z74" s="39">
        <f t="shared" si="17"/>
        <v>28.357713986695277</v>
      </c>
      <c r="AB74" s="90">
        <v>33</v>
      </c>
      <c r="AC74" s="90">
        <v>162.88999999999999</v>
      </c>
      <c r="AD74" s="90">
        <v>162.83000000000001</v>
      </c>
      <c r="AE74" s="90">
        <v>162.44999999999999</v>
      </c>
      <c r="AF74" s="90">
        <v>162.75</v>
      </c>
      <c r="AG74" s="90">
        <v>165.04</v>
      </c>
      <c r="AH74" s="90">
        <v>165.09</v>
      </c>
      <c r="AI74" s="39">
        <f t="shared" si="14"/>
        <v>162.87701602508179</v>
      </c>
      <c r="AK74" s="90">
        <v>33</v>
      </c>
      <c r="AL74" s="90">
        <v>3262.1155434484281</v>
      </c>
      <c r="AM74" s="90">
        <v>3202.754904765442</v>
      </c>
      <c r="AN74" s="90">
        <v>3225.0769496378562</v>
      </c>
      <c r="AO74" s="90">
        <v>3173.0700342160485</v>
      </c>
      <c r="AP74" s="90">
        <v>2211.8993436300675</v>
      </c>
      <c r="AQ74" s="90">
        <v>2844.4725799936436</v>
      </c>
      <c r="AR74" s="39">
        <f t="shared" si="18"/>
        <v>17919.389355691488</v>
      </c>
      <c r="AT74" s="90">
        <v>33</v>
      </c>
      <c r="AU74" s="90">
        <v>42145</v>
      </c>
      <c r="AV74" s="90">
        <v>39590</v>
      </c>
      <c r="AW74" s="90">
        <v>38570</v>
      </c>
      <c r="AX74" s="90">
        <v>37610</v>
      </c>
      <c r="AY74" s="90">
        <v>13265</v>
      </c>
      <c r="AZ74" s="90">
        <v>16550</v>
      </c>
      <c r="BA74" s="39">
        <f t="shared" si="19"/>
        <v>187730</v>
      </c>
    </row>
    <row r="75" spans="1:53" hidden="1" outlineLevel="1">
      <c r="A75" s="90">
        <v>35</v>
      </c>
      <c r="B75" s="90">
        <v>68.034815883817942</v>
      </c>
      <c r="C75" s="90">
        <v>65.796850397296382</v>
      </c>
      <c r="D75" s="90">
        <v>66.678283668904797</v>
      </c>
      <c r="E75" s="90">
        <v>65.096094163177341</v>
      </c>
      <c r="F75" s="90">
        <v>58.744000988231967</v>
      </c>
      <c r="G75" s="90">
        <v>61.235715479186808</v>
      </c>
      <c r="H75" s="39">
        <f t="shared" si="15"/>
        <v>385.58576058061522</v>
      </c>
      <c r="J75" s="90">
        <v>35</v>
      </c>
      <c r="K75" s="90">
        <v>468.88439974698798</v>
      </c>
      <c r="L75" s="90">
        <v>453.86351135662653</v>
      </c>
      <c r="M75" s="90">
        <v>460.07981877253013</v>
      </c>
      <c r="N75" s="90">
        <v>447.20246672610449</v>
      </c>
      <c r="O75" s="90">
        <v>405.11733557012053</v>
      </c>
      <c r="P75" s="90">
        <v>425.24657549718881</v>
      </c>
      <c r="Q75" s="39">
        <f t="shared" si="16"/>
        <v>2660.3941076695592</v>
      </c>
      <c r="S75" s="90">
        <v>35</v>
      </c>
      <c r="T75" s="90"/>
      <c r="U75" s="90"/>
      <c r="V75" s="90"/>
      <c r="W75" s="90">
        <v>9.6485167261044165</v>
      </c>
      <c r="X75" s="90">
        <v>4.9915855701204821</v>
      </c>
      <c r="Y75" s="90">
        <v>5.6656254971887554</v>
      </c>
      <c r="Z75" s="39">
        <f t="shared" si="17"/>
        <v>20.305727793413656</v>
      </c>
      <c r="AB75" s="90">
        <v>35</v>
      </c>
      <c r="AC75" s="90">
        <v>169.02</v>
      </c>
      <c r="AD75" s="90">
        <v>168.87</v>
      </c>
      <c r="AE75" s="90">
        <v>168.82</v>
      </c>
      <c r="AF75" s="90">
        <v>169.56</v>
      </c>
      <c r="AG75" s="90">
        <v>168.91</v>
      </c>
      <c r="AH75" s="90">
        <v>167.74</v>
      </c>
      <c r="AI75" s="39">
        <f t="shared" si="14"/>
        <v>168.82924454744804</v>
      </c>
      <c r="AK75" s="90">
        <v>35</v>
      </c>
      <c r="AL75" s="90">
        <v>3363.7840639848187</v>
      </c>
      <c r="AM75" s="90">
        <v>3357.810810681397</v>
      </c>
      <c r="AN75" s="90">
        <v>3363.2457891263512</v>
      </c>
      <c r="AO75" s="90">
        <v>3359.9361480035654</v>
      </c>
      <c r="AP75" s="90">
        <v>2607.9543949729168</v>
      </c>
      <c r="AQ75" s="90">
        <v>3358.6187945298307</v>
      </c>
      <c r="AR75" s="39">
        <f t="shared" si="18"/>
        <v>19411.350001298881</v>
      </c>
      <c r="AT75" s="90">
        <v>35</v>
      </c>
      <c r="AU75" s="90">
        <v>10075</v>
      </c>
      <c r="AV75" s="90">
        <v>9320</v>
      </c>
      <c r="AW75" s="90">
        <v>10010</v>
      </c>
      <c r="AX75" s="90">
        <v>9855</v>
      </c>
      <c r="AY75" s="90">
        <v>8475</v>
      </c>
      <c r="AZ75" s="90">
        <v>10335</v>
      </c>
      <c r="BA75" s="39">
        <f t="shared" si="19"/>
        <v>58070</v>
      </c>
    </row>
    <row r="76" spans="1:53" hidden="1" outlineLevel="1">
      <c r="A76" s="90">
        <v>37</v>
      </c>
      <c r="B76" s="90">
        <v>2461.3536276911127</v>
      </c>
      <c r="C76" s="90">
        <v>2044.3502910033747</v>
      </c>
      <c r="D76" s="90">
        <v>1994.5039626385235</v>
      </c>
      <c r="E76" s="90">
        <v>1760.1149064719036</v>
      </c>
      <c r="F76" s="90">
        <v>280.43684858954111</v>
      </c>
      <c r="G76" s="90">
        <v>313.51661705985589</v>
      </c>
      <c r="H76" s="39">
        <f t="shared" si="15"/>
        <v>8854.2762534543108</v>
      </c>
      <c r="J76" s="90">
        <v>37</v>
      </c>
      <c r="K76" s="90">
        <v>18406.145947957459</v>
      </c>
      <c r="L76" s="90">
        <v>15227.163111307371</v>
      </c>
      <c r="M76" s="90">
        <v>14853.987515736591</v>
      </c>
      <c r="N76" s="90">
        <v>13110.060880191375</v>
      </c>
      <c r="O76" s="90">
        <v>2053.3588924500218</v>
      </c>
      <c r="P76" s="90">
        <v>2290.242510890384</v>
      </c>
      <c r="Q76" s="39">
        <f t="shared" si="16"/>
        <v>65940.958858533195</v>
      </c>
      <c r="S76" s="90">
        <v>37</v>
      </c>
      <c r="T76" s="90"/>
      <c r="U76" s="90"/>
      <c r="V76" s="90"/>
      <c r="W76" s="90">
        <v>235.67087576412206</v>
      </c>
      <c r="X76" s="90">
        <v>42.90309888292532</v>
      </c>
      <c r="Y76" s="90">
        <v>45.8767870622587</v>
      </c>
      <c r="Z76" s="39">
        <f t="shared" si="17"/>
        <v>324.45076170930611</v>
      </c>
      <c r="AB76" s="90">
        <v>37</v>
      </c>
      <c r="AC76" s="90">
        <v>155.77000000000001</v>
      </c>
      <c r="AD76" s="90">
        <v>156.38999999999999</v>
      </c>
      <c r="AE76" s="90">
        <v>156.41</v>
      </c>
      <c r="AF76" s="90">
        <v>156.38999999999999</v>
      </c>
      <c r="AG76" s="90">
        <v>159.09</v>
      </c>
      <c r="AH76" s="90">
        <v>159.46</v>
      </c>
      <c r="AI76" s="39">
        <f t="shared" si="14"/>
        <v>156.4121468235511</v>
      </c>
      <c r="AK76" s="90">
        <v>37</v>
      </c>
      <c r="AL76" s="90">
        <v>25067.032341754744</v>
      </c>
      <c r="AM76" s="90">
        <v>24325.064922755875</v>
      </c>
      <c r="AN76" s="90">
        <v>24700.4461385328</v>
      </c>
      <c r="AO76" s="90">
        <v>24205.031564491357</v>
      </c>
      <c r="AP76" s="90">
        <v>15536.399741646635</v>
      </c>
      <c r="AQ76" s="90">
        <v>20002.008287041528</v>
      </c>
      <c r="AR76" s="39">
        <f t="shared" si="18"/>
        <v>133835.98299622294</v>
      </c>
      <c r="AT76" s="90">
        <v>37</v>
      </c>
      <c r="AU76" s="90">
        <v>365145</v>
      </c>
      <c r="AV76" s="90">
        <v>348805</v>
      </c>
      <c r="AW76" s="90">
        <v>310960</v>
      </c>
      <c r="AX76" s="90">
        <v>273095</v>
      </c>
      <c r="AY76" s="90">
        <v>81075</v>
      </c>
      <c r="AZ76" s="90">
        <v>89230</v>
      </c>
      <c r="BA76" s="39">
        <f t="shared" si="19"/>
        <v>1468310</v>
      </c>
    </row>
    <row r="77" spans="1:53" hidden="1" outlineLevel="1">
      <c r="A77" s="90">
        <v>39</v>
      </c>
      <c r="B77" s="90">
        <v>16.46391501681363</v>
      </c>
      <c r="C77" s="90">
        <v>13.237308958182632</v>
      </c>
      <c r="D77" s="90">
        <v>11.937153546213503</v>
      </c>
      <c r="E77" s="90">
        <v>7.7821361901717108</v>
      </c>
      <c r="F77" s="90">
        <v>0</v>
      </c>
      <c r="G77" s="90">
        <v>0</v>
      </c>
      <c r="H77" s="39">
        <f t="shared" si="15"/>
        <v>49.420513711381474</v>
      </c>
      <c r="J77" s="90">
        <v>39</v>
      </c>
      <c r="K77" s="90">
        <v>125.06103036666667</v>
      </c>
      <c r="L77" s="90">
        <v>101.41120613052207</v>
      </c>
      <c r="M77" s="90">
        <v>91.583208678714826</v>
      </c>
      <c r="N77" s="90">
        <v>60.237071751003988</v>
      </c>
      <c r="O77" s="90">
        <v>0</v>
      </c>
      <c r="P77" s="90">
        <v>0</v>
      </c>
      <c r="Q77" s="39">
        <f t="shared" si="16"/>
        <v>378.29251692690758</v>
      </c>
      <c r="S77" s="90">
        <v>39</v>
      </c>
      <c r="T77" s="90"/>
      <c r="U77" s="90"/>
      <c r="V77" s="90"/>
      <c r="W77" s="90">
        <v>0.56027988700401599</v>
      </c>
      <c r="X77" s="90">
        <v>0</v>
      </c>
      <c r="Y77" s="90">
        <v>0</v>
      </c>
      <c r="Z77" s="39">
        <f t="shared" si="17"/>
        <v>0.56027988700401599</v>
      </c>
      <c r="AB77" s="90">
        <v>39</v>
      </c>
      <c r="AC77" s="90">
        <v>153.35</v>
      </c>
      <c r="AD77" s="90">
        <v>152.05000000000001</v>
      </c>
      <c r="AE77" s="90">
        <v>151.83000000000001</v>
      </c>
      <c r="AF77" s="90">
        <v>150.49</v>
      </c>
      <c r="AG77" s="90">
        <v>0</v>
      </c>
      <c r="AH77" s="90">
        <v>0</v>
      </c>
      <c r="AI77" s="39">
        <f t="shared" si="14"/>
        <v>152.17810510244684</v>
      </c>
      <c r="AK77" s="90">
        <v>39</v>
      </c>
      <c r="AL77" s="90">
        <v>17.233919999999998</v>
      </c>
      <c r="AM77" s="90">
        <v>16.139280000000003</v>
      </c>
      <c r="AN77" s="90">
        <v>17.233919999999998</v>
      </c>
      <c r="AO77" s="90">
        <v>16.686599999999999</v>
      </c>
      <c r="AP77" s="90">
        <v>2.4780000000000002</v>
      </c>
      <c r="AQ77" s="90">
        <v>3.0960000000000001</v>
      </c>
      <c r="AR77" s="39">
        <f t="shared" si="18"/>
        <v>72.867719999999991</v>
      </c>
      <c r="AT77" s="90">
        <v>39</v>
      </c>
      <c r="AU77" s="90">
        <v>3340</v>
      </c>
      <c r="AV77" s="90">
        <v>2950</v>
      </c>
      <c r="AW77" s="90">
        <v>2620</v>
      </c>
      <c r="AX77" s="90">
        <v>2515</v>
      </c>
      <c r="AY77" s="90">
        <v>90</v>
      </c>
      <c r="AZ77" s="90">
        <v>50</v>
      </c>
      <c r="BA77" s="39">
        <f t="shared" si="19"/>
        <v>11565</v>
      </c>
    </row>
    <row r="78" spans="1:53" hidden="1" outlineLevel="1">
      <c r="A78" s="90">
        <v>41</v>
      </c>
      <c r="B78" s="90">
        <v>30.691472014917039</v>
      </c>
      <c r="C78" s="90">
        <v>25.04491993717637</v>
      </c>
      <c r="D78" s="90">
        <v>22.348684126712879</v>
      </c>
      <c r="E78" s="90">
        <v>14.935385501293958</v>
      </c>
      <c r="F78" s="90">
        <v>1.4738245129091656</v>
      </c>
      <c r="G78" s="90">
        <v>1.4333287816140567</v>
      </c>
      <c r="H78" s="39">
        <f t="shared" si="15"/>
        <v>95.927614874623472</v>
      </c>
      <c r="J78" s="90">
        <v>41</v>
      </c>
      <c r="K78" s="90">
        <v>221.63027959442201</v>
      </c>
      <c r="L78" s="90">
        <v>180.70957557671682</v>
      </c>
      <c r="M78" s="90">
        <v>163.97722561387974</v>
      </c>
      <c r="N78" s="90">
        <v>111.3089602207759</v>
      </c>
      <c r="O78" s="90">
        <v>10.98397320012918</v>
      </c>
      <c r="P78" s="90">
        <v>10.682170629084194</v>
      </c>
      <c r="Q78" s="39">
        <f t="shared" si="16"/>
        <v>699.2921848350079</v>
      </c>
      <c r="S78" s="90">
        <v>41</v>
      </c>
      <c r="T78" s="90"/>
      <c r="U78" s="90"/>
      <c r="V78" s="90"/>
      <c r="W78" s="90">
        <v>7.0901104628259617</v>
      </c>
      <c r="X78" s="90">
        <v>4.5566790469033736</v>
      </c>
      <c r="Y78" s="90">
        <v>4.3225014884591939</v>
      </c>
      <c r="Z78" s="39">
        <f t="shared" si="17"/>
        <v>15.969290998188528</v>
      </c>
      <c r="AB78" s="90">
        <v>41</v>
      </c>
      <c r="AC78" s="90">
        <v>161.31</v>
      </c>
      <c r="AD78" s="90">
        <v>161.44</v>
      </c>
      <c r="AE78" s="90">
        <v>158.76</v>
      </c>
      <c r="AF78" s="90">
        <v>156.30000000000001</v>
      </c>
      <c r="AG78" s="90">
        <v>156.30000000000001</v>
      </c>
      <c r="AH78" s="90">
        <v>156.30000000000001</v>
      </c>
      <c r="AI78" s="39">
        <f t="shared" si="14"/>
        <v>159.79295894793793</v>
      </c>
      <c r="AK78" s="90">
        <v>41</v>
      </c>
      <c r="AL78" s="90">
        <v>91.441500250000004</v>
      </c>
      <c r="AM78" s="90">
        <v>89.846752250000009</v>
      </c>
      <c r="AN78" s="90">
        <v>92.161500250000003</v>
      </c>
      <c r="AO78" s="90">
        <v>91.002626250000006</v>
      </c>
      <c r="AP78" s="90">
        <v>49.41178225806452</v>
      </c>
      <c r="AQ78" s="90">
        <v>35.043984375000001</v>
      </c>
      <c r="AR78" s="39">
        <f t="shared" si="18"/>
        <v>448.90814563306452</v>
      </c>
      <c r="AT78" s="90">
        <v>41</v>
      </c>
      <c r="AU78" s="90">
        <v>6485</v>
      </c>
      <c r="AV78" s="90">
        <v>5905</v>
      </c>
      <c r="AW78" s="90">
        <v>6405</v>
      </c>
      <c r="AX78" s="90">
        <v>5980</v>
      </c>
      <c r="AY78" s="90">
        <v>1490</v>
      </c>
      <c r="AZ78" s="90">
        <v>1435</v>
      </c>
      <c r="BA78" s="39">
        <f t="shared" si="19"/>
        <v>27700</v>
      </c>
    </row>
    <row r="79" spans="1:53" hidden="1" outlineLevel="1">
      <c r="A79" s="90">
        <v>43</v>
      </c>
      <c r="B79" s="90">
        <v>9.2925401890713513</v>
      </c>
      <c r="C79" s="90">
        <v>7.4664264554999233</v>
      </c>
      <c r="D79" s="90">
        <v>6.6582808140644465</v>
      </c>
      <c r="E79" s="90">
        <v>4.2737430566950136</v>
      </c>
      <c r="F79" s="90">
        <v>0</v>
      </c>
      <c r="G79" s="90">
        <v>0</v>
      </c>
      <c r="H79" s="39">
        <f t="shared" si="15"/>
        <v>27.690990515330736</v>
      </c>
      <c r="J79" s="90">
        <v>43</v>
      </c>
      <c r="K79" s="90">
        <v>61.127636178714866</v>
      </c>
      <c r="L79" s="90">
        <v>49.131850572289146</v>
      </c>
      <c r="M79" s="90">
        <v>43.843674196787127</v>
      </c>
      <c r="N79" s="90">
        <v>28.023079799196768</v>
      </c>
      <c r="O79" s="90">
        <v>0</v>
      </c>
      <c r="P79" s="90">
        <v>0</v>
      </c>
      <c r="Q79" s="39">
        <f t="shared" si="16"/>
        <v>182.12624074698792</v>
      </c>
      <c r="S79" s="90">
        <v>43</v>
      </c>
      <c r="T79" s="90"/>
      <c r="U79" s="90"/>
      <c r="V79" s="90"/>
      <c r="W79" s="90">
        <v>0.52420791919678711</v>
      </c>
      <c r="X79" s="90">
        <v>0</v>
      </c>
      <c r="Y79" s="90">
        <v>0</v>
      </c>
      <c r="Z79" s="39">
        <f t="shared" si="17"/>
        <v>0.52420791919678711</v>
      </c>
      <c r="AB79" s="90">
        <v>43</v>
      </c>
      <c r="AC79" s="90">
        <v>177.08</v>
      </c>
      <c r="AD79" s="90">
        <v>177.02</v>
      </c>
      <c r="AE79" s="90">
        <v>176.9</v>
      </c>
      <c r="AF79" s="90">
        <v>177.65</v>
      </c>
      <c r="AG79" s="90">
        <v>0</v>
      </c>
      <c r="AH79" s="90">
        <v>0</v>
      </c>
      <c r="AI79" s="39">
        <f t="shared" si="14"/>
        <v>177.10818585105986</v>
      </c>
      <c r="AK79" s="90">
        <v>43</v>
      </c>
      <c r="AL79" s="90">
        <v>10.663400000000001</v>
      </c>
      <c r="AM79" s="90">
        <v>9.9746000000000006</v>
      </c>
      <c r="AN79" s="90">
        <v>10.663400000000001</v>
      </c>
      <c r="AO79" s="90">
        <v>10.320000000000002</v>
      </c>
      <c r="AP79" s="90">
        <v>0.35</v>
      </c>
      <c r="AQ79" s="90">
        <v>0.438</v>
      </c>
      <c r="AR79" s="39">
        <f t="shared" si="18"/>
        <v>42.409400000000005</v>
      </c>
      <c r="AT79" s="90">
        <v>43</v>
      </c>
      <c r="AU79" s="90">
        <v>2135</v>
      </c>
      <c r="AV79" s="90">
        <v>2395</v>
      </c>
      <c r="AW79" s="90">
        <v>2135</v>
      </c>
      <c r="AX79" s="90">
        <v>1740</v>
      </c>
      <c r="AY79" s="90">
        <v>50</v>
      </c>
      <c r="AZ79" s="90">
        <v>25</v>
      </c>
      <c r="BA79" s="39">
        <f t="shared" si="19"/>
        <v>8480</v>
      </c>
    </row>
    <row r="80" spans="1:53" hidden="1" outlineLevel="1">
      <c r="A80" s="90">
        <v>44</v>
      </c>
      <c r="B80" s="90">
        <v>76.831768665754097</v>
      </c>
      <c r="C80" s="90">
        <v>63.668407118417051</v>
      </c>
      <c r="D80" s="90">
        <v>56.182993845388623</v>
      </c>
      <c r="E80" s="90">
        <v>35.645736470828162</v>
      </c>
      <c r="F80" s="90">
        <v>0</v>
      </c>
      <c r="G80" s="90">
        <v>0</v>
      </c>
      <c r="H80" s="39">
        <f t="shared" si="15"/>
        <v>232.32890610038791</v>
      </c>
      <c r="J80" s="90">
        <v>44</v>
      </c>
      <c r="K80" s="90">
        <v>572.8240817245985</v>
      </c>
      <c r="L80" s="90">
        <v>477.12685799166661</v>
      </c>
      <c r="M80" s="90">
        <v>423.40144716244959</v>
      </c>
      <c r="N80" s="90">
        <v>271.40460644779102</v>
      </c>
      <c r="O80" s="90">
        <v>0</v>
      </c>
      <c r="P80" s="90">
        <v>0</v>
      </c>
      <c r="Q80" s="39">
        <f t="shared" si="16"/>
        <v>1744.7569933265058</v>
      </c>
      <c r="S80" s="90">
        <v>44</v>
      </c>
      <c r="T80" s="90"/>
      <c r="U80" s="90"/>
      <c r="V80" s="90"/>
      <c r="W80" s="90">
        <v>3.0497082497911636</v>
      </c>
      <c r="X80" s="90">
        <v>0</v>
      </c>
      <c r="Y80" s="90">
        <v>0</v>
      </c>
      <c r="Z80" s="39">
        <f t="shared" si="17"/>
        <v>3.0497082497911636</v>
      </c>
      <c r="AB80" s="90">
        <v>44</v>
      </c>
      <c r="AC80" s="90">
        <v>156.24</v>
      </c>
      <c r="AD80" s="90">
        <v>155.44</v>
      </c>
      <c r="AE80" s="90">
        <v>154.57</v>
      </c>
      <c r="AF80" s="90">
        <v>152.99</v>
      </c>
      <c r="AG80" s="90">
        <v>0</v>
      </c>
      <c r="AH80" s="90">
        <v>0</v>
      </c>
      <c r="AI80" s="39">
        <f t="shared" si="14"/>
        <v>155.11041755290381</v>
      </c>
      <c r="AK80" s="90">
        <v>44</v>
      </c>
      <c r="AL80" s="90">
        <v>49.370593800000009</v>
      </c>
      <c r="AM80" s="90">
        <v>46.239394199999992</v>
      </c>
      <c r="AN80" s="90">
        <v>49.370593800000009</v>
      </c>
      <c r="AO80" s="90">
        <v>47.803994000000003</v>
      </c>
      <c r="AP80" s="90">
        <v>7.2290000000000001</v>
      </c>
      <c r="AQ80" s="90">
        <v>9.0660000000000007</v>
      </c>
      <c r="AR80" s="39">
        <f t="shared" si="18"/>
        <v>209.07957580000004</v>
      </c>
      <c r="AT80" s="90">
        <v>44</v>
      </c>
      <c r="AU80" s="90">
        <v>9150</v>
      </c>
      <c r="AV80" s="90">
        <v>8560</v>
      </c>
      <c r="AW80" s="90">
        <v>8430</v>
      </c>
      <c r="AX80" s="90">
        <v>8160</v>
      </c>
      <c r="AY80" s="90">
        <v>45</v>
      </c>
      <c r="AZ80" s="90">
        <v>30</v>
      </c>
      <c r="BA80" s="39">
        <f t="shared" si="19"/>
        <v>34375</v>
      </c>
    </row>
    <row r="81" spans="1:53" hidden="1" outlineLevel="1">
      <c r="A81" s="90">
        <v>45</v>
      </c>
      <c r="B81" s="90">
        <v>23.595204241676409</v>
      </c>
      <c r="C81" s="90">
        <v>19.087168859982214</v>
      </c>
      <c r="D81" s="90">
        <v>16.897127292741246</v>
      </c>
      <c r="E81" s="90">
        <v>11.043174170844811</v>
      </c>
      <c r="F81" s="90">
        <v>0</v>
      </c>
      <c r="G81" s="90">
        <v>0</v>
      </c>
      <c r="H81" s="39">
        <f t="shared" si="15"/>
        <v>70.622674565244679</v>
      </c>
      <c r="J81" s="90">
        <v>45</v>
      </c>
      <c r="K81" s="90">
        <v>168.40292995582328</v>
      </c>
      <c r="L81" s="90">
        <v>136.45406274377507</v>
      </c>
      <c r="M81" s="90">
        <v>121.40097095365458</v>
      </c>
      <c r="N81" s="90">
        <v>78.677188457028052</v>
      </c>
      <c r="O81" s="90">
        <v>0</v>
      </c>
      <c r="P81" s="90">
        <v>0</v>
      </c>
      <c r="Q81" s="39">
        <f t="shared" si="16"/>
        <v>504.93515211028091</v>
      </c>
      <c r="S81" s="90">
        <v>45</v>
      </c>
      <c r="T81" s="90"/>
      <c r="U81" s="90"/>
      <c r="V81" s="90"/>
      <c r="W81" s="90">
        <v>3.2125419850281123</v>
      </c>
      <c r="X81" s="90">
        <v>0</v>
      </c>
      <c r="Y81" s="90">
        <v>0</v>
      </c>
      <c r="Z81" s="39">
        <f t="shared" si="17"/>
        <v>3.2125419850281123</v>
      </c>
      <c r="AB81" s="90">
        <v>45</v>
      </c>
      <c r="AC81" s="90">
        <v>163.21</v>
      </c>
      <c r="AD81" s="90">
        <v>162.94</v>
      </c>
      <c r="AE81" s="90">
        <v>162.13</v>
      </c>
      <c r="AF81" s="90">
        <v>163.5</v>
      </c>
      <c r="AG81" s="90">
        <v>0</v>
      </c>
      <c r="AH81" s="90">
        <v>0</v>
      </c>
      <c r="AI81" s="39">
        <f t="shared" si="14"/>
        <v>162.92255861210765</v>
      </c>
      <c r="AK81" s="90">
        <v>45</v>
      </c>
      <c r="AL81" s="90">
        <v>31.439214400000001</v>
      </c>
      <c r="AM81" s="90">
        <v>12.5207488</v>
      </c>
      <c r="AN81" s="90">
        <v>13.501523199999999</v>
      </c>
      <c r="AO81" s="90">
        <v>13.069215999999999</v>
      </c>
      <c r="AP81" s="90">
        <v>5.7610000000000001</v>
      </c>
      <c r="AQ81" s="90">
        <v>6.65</v>
      </c>
      <c r="AR81" s="39">
        <f t="shared" si="18"/>
        <v>82.941702400000011</v>
      </c>
      <c r="AT81" s="90">
        <v>45</v>
      </c>
      <c r="AU81" s="90">
        <v>2640</v>
      </c>
      <c r="AV81" s="90">
        <v>2475</v>
      </c>
      <c r="AW81" s="90">
        <v>2635</v>
      </c>
      <c r="AX81" s="90">
        <v>2550</v>
      </c>
      <c r="AY81" s="90">
        <v>80</v>
      </c>
      <c r="AZ81" s="90">
        <v>80</v>
      </c>
      <c r="BA81" s="39">
        <f t="shared" si="19"/>
        <v>10460</v>
      </c>
    </row>
    <row r="82" spans="1:53" hidden="1" outlineLevel="1">
      <c r="A82" s="90">
        <v>46</v>
      </c>
      <c r="B82" s="90">
        <v>86.487393000150959</v>
      </c>
      <c r="C82" s="90">
        <v>70.851601103790145</v>
      </c>
      <c r="D82" s="90">
        <v>64.581725264117523</v>
      </c>
      <c r="E82" s="90">
        <v>44.22887838630816</v>
      </c>
      <c r="F82" s="90">
        <v>4.7291323061236348</v>
      </c>
      <c r="G82" s="90">
        <v>5.4022374770806536</v>
      </c>
      <c r="H82" s="39">
        <f t="shared" si="15"/>
        <v>276.28096753757103</v>
      </c>
      <c r="J82" s="90">
        <v>46</v>
      </c>
      <c r="K82" s="90">
        <v>637.75056974943789</v>
      </c>
      <c r="L82" s="90">
        <v>526.75512910783118</v>
      </c>
      <c r="M82" s="90">
        <v>481.15435863092358</v>
      </c>
      <c r="N82" s="90">
        <v>331.78983068554203</v>
      </c>
      <c r="O82" s="90">
        <v>35.494610478766681</v>
      </c>
      <c r="P82" s="90">
        <v>40.546616704819272</v>
      </c>
      <c r="Q82" s="39">
        <f t="shared" si="16"/>
        <v>2053.4911153573207</v>
      </c>
      <c r="S82" s="90">
        <v>46</v>
      </c>
      <c r="T82" s="90"/>
      <c r="U82" s="90"/>
      <c r="V82" s="90"/>
      <c r="W82" s="90">
        <v>17.420608390742167</v>
      </c>
      <c r="X82" s="90">
        <v>0.81962587231506678</v>
      </c>
      <c r="Y82" s="90">
        <v>0.90443325481927717</v>
      </c>
      <c r="Z82" s="39">
        <f t="shared" si="17"/>
        <v>19.144667517876513</v>
      </c>
      <c r="AB82" s="90">
        <v>46</v>
      </c>
      <c r="AC82" s="90">
        <v>157.97</v>
      </c>
      <c r="AD82" s="90">
        <v>156.68</v>
      </c>
      <c r="AE82" s="90">
        <v>156.35</v>
      </c>
      <c r="AF82" s="90">
        <v>155.28</v>
      </c>
      <c r="AG82" s="90">
        <v>155.19999999999999</v>
      </c>
      <c r="AH82" s="90">
        <v>155.19999999999999</v>
      </c>
      <c r="AI82" s="39">
        <f t="shared" si="14"/>
        <v>156.72230381947475</v>
      </c>
      <c r="AK82" s="90">
        <v>46</v>
      </c>
      <c r="AL82" s="90">
        <v>484.41088818496627</v>
      </c>
      <c r="AM82" s="90">
        <v>469.38971374646985</v>
      </c>
      <c r="AN82" s="90">
        <v>475.00511551785542</v>
      </c>
      <c r="AO82" s="90">
        <v>461.85851984113253</v>
      </c>
      <c r="AP82" s="90">
        <v>290.4768688867905</v>
      </c>
      <c r="AQ82" s="90">
        <v>371.39758700228913</v>
      </c>
      <c r="AR82" s="39">
        <f t="shared" si="18"/>
        <v>2552.5386931795033</v>
      </c>
      <c r="AT82" s="90">
        <v>46</v>
      </c>
      <c r="AU82" s="90">
        <v>12575</v>
      </c>
      <c r="AV82" s="90">
        <v>11410</v>
      </c>
      <c r="AW82" s="90">
        <v>12155</v>
      </c>
      <c r="AX82" s="90">
        <v>10345</v>
      </c>
      <c r="AY82" s="90">
        <v>1755</v>
      </c>
      <c r="AZ82" s="90">
        <v>2135</v>
      </c>
      <c r="BA82" s="39">
        <f t="shared" si="19"/>
        <v>50375</v>
      </c>
    </row>
    <row r="83" spans="1:53" hidden="1" outlineLevel="1">
      <c r="B83" s="39">
        <f t="shared" ref="B83:G83" si="20">SUM(B62:B82)</f>
        <v>5105.5960940087898</v>
      </c>
      <c r="C83" s="39">
        <f t="shared" si="20"/>
        <v>4227.1896798868383</v>
      </c>
      <c r="D83" s="39">
        <f t="shared" si="20"/>
        <v>4001.0002495566623</v>
      </c>
      <c r="E83" s="39">
        <f t="shared" si="20"/>
        <v>3171.4803065211945</v>
      </c>
      <c r="F83" s="39">
        <f t="shared" si="20"/>
        <v>494.47739943499107</v>
      </c>
      <c r="G83" s="39">
        <f t="shared" si="20"/>
        <v>558.54670811361279</v>
      </c>
      <c r="H83" s="39">
        <f>SUM(H62:H82)</f>
        <v>17558.290437522093</v>
      </c>
      <c r="K83" s="39">
        <f t="shared" ref="K83:Q83" si="21">SUM(K62:K82)</f>
        <v>37562.519521680311</v>
      </c>
      <c r="L83" s="39">
        <f t="shared" si="21"/>
        <v>31060.064509903041</v>
      </c>
      <c r="M83" s="39">
        <f t="shared" si="21"/>
        <v>29422.585636864838</v>
      </c>
      <c r="N83" s="39">
        <f t="shared" si="21"/>
        <v>23354.248454995493</v>
      </c>
      <c r="O83" s="39">
        <f t="shared" si="21"/>
        <v>3551.8933157751526</v>
      </c>
      <c r="P83" s="39">
        <f t="shared" si="21"/>
        <v>4010.0040536021579</v>
      </c>
      <c r="Q83" s="39">
        <f t="shared" si="21"/>
        <v>128961.315492821</v>
      </c>
      <c r="T83" s="39">
        <f t="shared" ref="T83:Y83" si="22">SUM(T62:T82)</f>
        <v>0</v>
      </c>
      <c r="U83" s="39">
        <f t="shared" si="22"/>
        <v>0</v>
      </c>
      <c r="V83" s="39">
        <f t="shared" si="22"/>
        <v>0</v>
      </c>
      <c r="W83" s="39">
        <f t="shared" si="22"/>
        <v>484.87639568187456</v>
      </c>
      <c r="X83" s="39">
        <f t="shared" si="22"/>
        <v>192.65656427949429</v>
      </c>
      <c r="Y83" s="39">
        <f t="shared" si="22"/>
        <v>226.15476665755762</v>
      </c>
      <c r="Z83" s="39">
        <f t="shared" ref="Z83:AE83" si="23">(AC62*K62+K63*AC63+AC64*K64+K65*AC65+K66*AC66+AC67*K67+K68*AC68+AC69*K69+K70*AC70+AC71*K71+K72*AC72+AC73*K73+K74*AC74+AC75*K75+K76*AC76+K77*AC77+K78*AC78+K79*AC79+K80*AC80+K81*AC81+K82*AC82)/(K83)</f>
        <v>158.33043561460283</v>
      </c>
      <c r="AA83" s="39">
        <f t="shared" si="23"/>
        <v>158.5338656092687</v>
      </c>
      <c r="AB83" s="39">
        <f t="shared" si="23"/>
        <v>158.40190854707984</v>
      </c>
      <c r="AC83" s="39">
        <f t="shared" si="23"/>
        <v>158.18627157286048</v>
      </c>
      <c r="AD83" s="39">
        <f t="shared" si="23"/>
        <v>162.16577456172004</v>
      </c>
      <c r="AE83" s="39">
        <f t="shared" si="23"/>
        <v>162.25098874427115</v>
      </c>
      <c r="AF83" s="39">
        <f>(Z83*K83+L83*AA83+AB83*M83+AC83*N83+O83*AD83+AE83*P83)/(Q83)</f>
        <v>158.59717275950433</v>
      </c>
      <c r="AI83" s="39">
        <f t="shared" ref="AI83:AO83" si="24">SUM(AL62:AL82)</f>
        <v>46541.732268718697</v>
      </c>
      <c r="AJ83" s="39">
        <f t="shared" si="24"/>
        <v>45328.171751174981</v>
      </c>
      <c r="AK83" s="39">
        <f t="shared" si="24"/>
        <v>45899.735035601458</v>
      </c>
      <c r="AL83" s="39">
        <f t="shared" si="24"/>
        <v>45023.574678655008</v>
      </c>
      <c r="AM83" s="39">
        <f t="shared" si="24"/>
        <v>29679.346918777046</v>
      </c>
      <c r="AN83" s="39">
        <f t="shared" si="24"/>
        <v>38035.022282155362</v>
      </c>
      <c r="AO83" s="39">
        <f t="shared" si="24"/>
        <v>250507.58293508255</v>
      </c>
      <c r="AR83" s="39">
        <f t="shared" ref="AR83:AX83" si="25">SUM(AU62:AU82)</f>
        <v>705065</v>
      </c>
      <c r="AS83" s="39">
        <f t="shared" si="25"/>
        <v>666300</v>
      </c>
      <c r="AT83" s="39">
        <f t="shared" si="25"/>
        <v>634960</v>
      </c>
      <c r="AU83" s="39">
        <f t="shared" si="25"/>
        <v>566110</v>
      </c>
      <c r="AV83" s="39">
        <f t="shared" si="25"/>
        <v>160000</v>
      </c>
      <c r="AW83" s="39">
        <f t="shared" si="25"/>
        <v>168955</v>
      </c>
      <c r="AX83" s="39">
        <f t="shared" si="25"/>
        <v>2901390</v>
      </c>
    </row>
    <row r="84" spans="1:53" hidden="1" collapsed="1"/>
    <row r="85" spans="1:53" ht="20.25" hidden="1" thickBot="1">
      <c r="A85" s="877" t="s">
        <v>115</v>
      </c>
      <c r="B85" s="878"/>
      <c r="C85" s="878"/>
      <c r="D85" s="878"/>
      <c r="E85" s="878"/>
      <c r="F85" s="878"/>
      <c r="G85" s="878"/>
      <c r="H85" s="878"/>
      <c r="I85" s="878"/>
      <c r="J85" s="878"/>
      <c r="K85" s="878"/>
      <c r="L85" s="878"/>
      <c r="M85" s="878"/>
      <c r="N85" s="878"/>
      <c r="O85" s="878"/>
      <c r="P85" s="878"/>
      <c r="Q85" s="878"/>
      <c r="R85" s="878"/>
      <c r="S85" s="878"/>
      <c r="T85" s="91"/>
      <c r="U85" s="91"/>
      <c r="V85" s="91"/>
    </row>
    <row r="86" spans="1:53" hidden="1">
      <c r="A86" s="879" t="s">
        <v>59</v>
      </c>
      <c r="B86" s="882" t="s">
        <v>94</v>
      </c>
      <c r="C86" s="882"/>
      <c r="D86" s="882"/>
      <c r="E86" s="884" t="s">
        <v>61</v>
      </c>
      <c r="F86" s="885"/>
      <c r="G86" s="885"/>
      <c r="H86" s="882" t="s">
        <v>95</v>
      </c>
      <c r="I86" s="882"/>
      <c r="J86" s="888"/>
      <c r="K86" s="890" t="s">
        <v>96</v>
      </c>
      <c r="L86" s="891"/>
      <c r="M86" s="892"/>
      <c r="N86" s="890" t="s">
        <v>97</v>
      </c>
      <c r="O86" s="891"/>
      <c r="P86" s="892"/>
      <c r="Q86" s="890" t="s">
        <v>98</v>
      </c>
      <c r="R86" s="891"/>
      <c r="S86" s="892"/>
      <c r="T86" s="92"/>
      <c r="U86" s="92"/>
      <c r="V86" s="91"/>
    </row>
    <row r="87" spans="1:53" ht="31.5" hidden="1" customHeight="1">
      <c r="A87" s="880"/>
      <c r="B87" s="883"/>
      <c r="C87" s="883"/>
      <c r="D87" s="883"/>
      <c r="E87" s="886"/>
      <c r="F87" s="887"/>
      <c r="G87" s="887"/>
      <c r="H87" s="883"/>
      <c r="I87" s="883"/>
      <c r="J87" s="889"/>
      <c r="K87" s="893"/>
      <c r="L87" s="894"/>
      <c r="M87" s="895"/>
      <c r="N87" s="893"/>
      <c r="O87" s="894"/>
      <c r="P87" s="895"/>
      <c r="Q87" s="893"/>
      <c r="R87" s="894"/>
      <c r="S87" s="895"/>
      <c r="T87" s="91"/>
      <c r="U87" s="91"/>
      <c r="V87" s="91"/>
    </row>
    <row r="88" spans="1:53" ht="39" hidden="1" thickBot="1">
      <c r="A88" s="881"/>
      <c r="B88" s="57" t="s">
        <v>2</v>
      </c>
      <c r="C88" s="57" t="s">
        <v>3</v>
      </c>
      <c r="D88" s="58" t="s">
        <v>99</v>
      </c>
      <c r="E88" s="59" t="s">
        <v>2</v>
      </c>
      <c r="F88" s="59" t="s">
        <v>3</v>
      </c>
      <c r="G88" s="60" t="s">
        <v>99</v>
      </c>
      <c r="H88" s="57" t="s">
        <v>2</v>
      </c>
      <c r="I88" s="57" t="s">
        <v>3</v>
      </c>
      <c r="J88" s="61" t="s">
        <v>99</v>
      </c>
      <c r="K88" s="62" t="s">
        <v>2</v>
      </c>
      <c r="L88" s="57" t="s">
        <v>3</v>
      </c>
      <c r="M88" s="61" t="s">
        <v>99</v>
      </c>
      <c r="N88" s="62" t="s">
        <v>2</v>
      </c>
      <c r="O88" s="57" t="s">
        <v>3</v>
      </c>
      <c r="P88" s="61" t="s">
        <v>99</v>
      </c>
      <c r="Q88" s="62" t="s">
        <v>2</v>
      </c>
      <c r="R88" s="57" t="s">
        <v>3</v>
      </c>
      <c r="S88" s="61" t="s">
        <v>99</v>
      </c>
      <c r="T88" s="91"/>
      <c r="U88" s="91"/>
      <c r="V88" s="91"/>
    </row>
    <row r="89" spans="1:53" hidden="1">
      <c r="A89" s="64" t="s">
        <v>71</v>
      </c>
      <c r="B89" s="65">
        <v>890.14068713655502</v>
      </c>
      <c r="C89" s="65">
        <v>869.57799999999997</v>
      </c>
      <c r="D89" s="65">
        <f>C89-B89</f>
        <v>-20.562687136555041</v>
      </c>
      <c r="E89" s="65">
        <v>6412.1736435225312</v>
      </c>
      <c r="F89" s="65">
        <v>6310.0199999999995</v>
      </c>
      <c r="G89" s="65">
        <f t="shared" ref="G89:G109" si="26">F89-E89</f>
        <v>-102.15364352253164</v>
      </c>
      <c r="H89" s="65">
        <v>390.96322146161594</v>
      </c>
      <c r="I89" s="66">
        <v>383.55</v>
      </c>
      <c r="J89" s="67">
        <f>I89-H89</f>
        <v>-7.4132214616159331</v>
      </c>
      <c r="K89" s="68">
        <v>161.96377604759107</v>
      </c>
      <c r="L89" s="68">
        <v>160.37038569495138</v>
      </c>
      <c r="M89" s="69">
        <f>L89-K89</f>
        <v>-1.5933903526396875</v>
      </c>
      <c r="N89" s="93">
        <f>AQ114/O114</f>
        <v>3.8825337012584407</v>
      </c>
      <c r="O89" s="94">
        <f>U89/F89</f>
        <v>3.5427779943645188</v>
      </c>
      <c r="P89" s="95">
        <f>O89-N89</f>
        <v>-0.33975570689392187</v>
      </c>
      <c r="Q89" s="93">
        <f>AJ114/O114</f>
        <v>24.440230210906847</v>
      </c>
      <c r="R89" s="93">
        <f>T89/F89</f>
        <v>23.599925198335349</v>
      </c>
      <c r="S89" s="95">
        <f>R89-Q89</f>
        <v>-0.84030501257149837</v>
      </c>
      <c r="T89" s="91">
        <v>148916</v>
      </c>
      <c r="U89" s="91">
        <v>22355</v>
      </c>
      <c r="V89" s="91"/>
    </row>
    <row r="90" spans="1:53" hidden="1">
      <c r="A90" s="73" t="s">
        <v>72</v>
      </c>
      <c r="B90" s="74">
        <v>90.328765267410375</v>
      </c>
      <c r="C90" s="74">
        <v>76.864999999999995</v>
      </c>
      <c r="D90" s="74">
        <f t="shared" ref="D90:D109" si="27">C90-B90</f>
        <v>-13.46376526741038</v>
      </c>
      <c r="E90" s="74">
        <v>635.27356604096394</v>
      </c>
      <c r="F90" s="74">
        <v>540.3599999999999</v>
      </c>
      <c r="G90" s="74">
        <f t="shared" si="26"/>
        <v>-94.913566040964042</v>
      </c>
      <c r="H90" s="74">
        <v>39.764374040963858</v>
      </c>
      <c r="I90" s="75">
        <v>31.95</v>
      </c>
      <c r="J90" s="76">
        <f t="shared" ref="J90:J109" si="28">I90-H90</f>
        <v>-7.8143740409638589</v>
      </c>
      <c r="K90" s="77">
        <v>165.89366610230471</v>
      </c>
      <c r="L90" s="77">
        <v>165.53575129807643</v>
      </c>
      <c r="M90" s="78">
        <f t="shared" ref="M90:M110" si="29">L90-K90</f>
        <v>-0.35791480422827249</v>
      </c>
      <c r="N90" s="70">
        <f t="shared" ref="N90:N109" si="30">AQ115/O115</f>
        <v>1.2666250525377154</v>
      </c>
      <c r="O90" s="47">
        <f t="shared" ref="O90:O110" si="31">U90/F90</f>
        <v>0.82352505736916148</v>
      </c>
      <c r="P90" s="80">
        <f t="shared" ref="P90:P109" si="32">O90-N90</f>
        <v>-0.44309999516855392</v>
      </c>
      <c r="Q90" s="47">
        <f t="shared" ref="Q90:Q110" si="33">AJ115/O115</f>
        <v>36.622018046473883</v>
      </c>
      <c r="R90" s="47">
        <f t="shared" ref="R90:R110" si="34">T90/F90</f>
        <v>38.528018358131625</v>
      </c>
      <c r="S90" s="80">
        <f t="shared" ref="S90:S109" si="35">R90-Q90</f>
        <v>1.906000311657742</v>
      </c>
      <c r="T90" s="91">
        <v>20819</v>
      </c>
      <c r="U90" s="91">
        <v>445</v>
      </c>
      <c r="V90" s="91"/>
    </row>
    <row r="91" spans="1:53" hidden="1">
      <c r="A91" s="73" t="s">
        <v>73</v>
      </c>
      <c r="B91" s="74">
        <v>127.07519009876715</v>
      </c>
      <c r="C91" s="74">
        <v>101.96900000000001</v>
      </c>
      <c r="D91" s="74">
        <f t="shared" si="27"/>
        <v>-25.106190098767144</v>
      </c>
      <c r="E91" s="74">
        <v>896.57428901928006</v>
      </c>
      <c r="F91" s="74">
        <v>722.72</v>
      </c>
      <c r="G91" s="74">
        <f t="shared" si="26"/>
        <v>-173.85428901928003</v>
      </c>
      <c r="H91" s="74">
        <v>27.23388183152975</v>
      </c>
      <c r="I91" s="75">
        <v>20.8</v>
      </c>
      <c r="J91" s="76">
        <f t="shared" si="28"/>
        <v>-6.4338818315297495</v>
      </c>
      <c r="K91" s="77">
        <v>165.36325150508748</v>
      </c>
      <c r="L91" s="77">
        <v>164.18914932477307</v>
      </c>
      <c r="M91" s="78">
        <f t="shared" si="29"/>
        <v>-1.1741021803144065</v>
      </c>
      <c r="N91" s="70">
        <f t="shared" si="30"/>
        <v>1.55432476811015</v>
      </c>
      <c r="O91" s="47">
        <f t="shared" si="31"/>
        <v>0.97686517600177103</v>
      </c>
      <c r="P91" s="80">
        <f t="shared" si="32"/>
        <v>-0.57745959210837894</v>
      </c>
      <c r="Q91" s="47">
        <f t="shared" si="33"/>
        <v>16.010943182078364</v>
      </c>
      <c r="R91" s="47">
        <f t="shared" si="34"/>
        <v>17.611246402479519</v>
      </c>
      <c r="S91" s="80">
        <f t="shared" si="35"/>
        <v>1.6003032204011554</v>
      </c>
      <c r="T91" s="91">
        <v>12728</v>
      </c>
      <c r="U91" s="91">
        <v>706</v>
      </c>
      <c r="V91" s="91"/>
    </row>
    <row r="92" spans="1:53" hidden="1">
      <c r="A92" s="73" t="s">
        <v>74</v>
      </c>
      <c r="B92" s="74">
        <v>70.914725152107692</v>
      </c>
      <c r="C92" s="74">
        <v>59.259999999999991</v>
      </c>
      <c r="D92" s="74">
        <f t="shared" si="27"/>
        <v>-11.654725152107702</v>
      </c>
      <c r="E92" s="74">
        <v>484.91315294745351</v>
      </c>
      <c r="F92" s="74">
        <v>397.52000000000004</v>
      </c>
      <c r="G92" s="74">
        <f t="shared" si="26"/>
        <v>-87.393152947453473</v>
      </c>
      <c r="H92" s="74">
        <v>42.534497097453382</v>
      </c>
      <c r="I92" s="75">
        <v>68.36</v>
      </c>
      <c r="J92" s="76">
        <f t="shared" si="28"/>
        <v>25.825502902546617</v>
      </c>
      <c r="K92" s="77">
        <v>170.62276492102464</v>
      </c>
      <c r="L92" s="77">
        <v>173.47984647672709</v>
      </c>
      <c r="M92" s="78">
        <f t="shared" si="29"/>
        <v>2.8570815557024503</v>
      </c>
      <c r="N92" s="70">
        <f t="shared" si="30"/>
        <v>1.4870786604107511</v>
      </c>
      <c r="O92" s="47">
        <f t="shared" si="31"/>
        <v>1.3081102837593075</v>
      </c>
      <c r="P92" s="80">
        <f t="shared" si="32"/>
        <v>-0.17896837665144361</v>
      </c>
      <c r="Q92" s="47">
        <f t="shared" si="33"/>
        <v>20.653182820729246</v>
      </c>
      <c r="R92" s="47">
        <f t="shared" si="34"/>
        <v>23.342221775005029</v>
      </c>
      <c r="S92" s="80">
        <f t="shared" si="35"/>
        <v>2.6890389542757838</v>
      </c>
      <c r="T92" s="91">
        <v>9279</v>
      </c>
      <c r="U92" s="91">
        <v>520</v>
      </c>
      <c r="V92" s="91"/>
    </row>
    <row r="93" spans="1:53" hidden="1">
      <c r="A93" s="73" t="s">
        <v>75</v>
      </c>
      <c r="B93" s="74">
        <v>152.22078636898991</v>
      </c>
      <c r="C93" s="74">
        <v>146.03300000000002</v>
      </c>
      <c r="D93" s="74">
        <f t="shared" si="27"/>
        <v>-6.1877863689898902</v>
      </c>
      <c r="E93" s="74">
        <v>1053.7778825557932</v>
      </c>
      <c r="F93" s="74">
        <v>1004.6199999999999</v>
      </c>
      <c r="G93" s="74">
        <f t="shared" si="26"/>
        <v>-49.157882555793321</v>
      </c>
      <c r="H93" s="74">
        <v>54.955048506551591</v>
      </c>
      <c r="I93" s="75">
        <v>68.2</v>
      </c>
      <c r="J93" s="76">
        <f t="shared" si="28"/>
        <v>13.244951493448411</v>
      </c>
      <c r="K93" s="77">
        <v>168.53472537174818</v>
      </c>
      <c r="L93" s="77">
        <v>169.15917290688455</v>
      </c>
      <c r="M93" s="78">
        <f t="shared" si="29"/>
        <v>0.62444753513636897</v>
      </c>
      <c r="N93" s="70">
        <f t="shared" si="30"/>
        <v>1.6594808089082853</v>
      </c>
      <c r="O93" s="47">
        <f t="shared" si="31"/>
        <v>1.5309271167207503</v>
      </c>
      <c r="P93" s="80">
        <f t="shared" si="32"/>
        <v>-0.12855369218753498</v>
      </c>
      <c r="Q93" s="47">
        <f t="shared" si="33"/>
        <v>26.8699888930349</v>
      </c>
      <c r="R93" s="47">
        <f t="shared" si="34"/>
        <v>26.454778921383213</v>
      </c>
      <c r="S93" s="80">
        <f t="shared" si="35"/>
        <v>-0.41520997165168794</v>
      </c>
      <c r="T93" s="91">
        <v>26577</v>
      </c>
      <c r="U93" s="91">
        <v>1538</v>
      </c>
      <c r="V93" s="91"/>
    </row>
    <row r="94" spans="1:53" hidden="1">
      <c r="A94" s="73" t="s">
        <v>76</v>
      </c>
      <c r="B94" s="74">
        <v>328.44574842700848</v>
      </c>
      <c r="C94" s="74">
        <v>306.25900000000001</v>
      </c>
      <c r="D94" s="74">
        <f t="shared" si="27"/>
        <v>-22.186748427008467</v>
      </c>
      <c r="E94" s="74">
        <v>2360.3986786088353</v>
      </c>
      <c r="F94" s="74">
        <v>2207.63</v>
      </c>
      <c r="G94" s="74">
        <f t="shared" si="26"/>
        <v>-152.76867860883522</v>
      </c>
      <c r="H94" s="74">
        <v>57.073884287235337</v>
      </c>
      <c r="I94" s="75">
        <v>-7.4799999999999986</v>
      </c>
      <c r="J94" s="76">
        <f t="shared" si="28"/>
        <v>-64.553884287235334</v>
      </c>
      <c r="K94" s="77">
        <v>162.34645030294703</v>
      </c>
      <c r="L94" s="77">
        <v>161.43917840787245</v>
      </c>
      <c r="M94" s="78">
        <f t="shared" si="29"/>
        <v>-0.90727189507458661</v>
      </c>
      <c r="N94" s="70">
        <f t="shared" si="30"/>
        <v>0.13843230115224106</v>
      </c>
      <c r="O94" s="47">
        <f t="shared" si="31"/>
        <v>6.7946168515557404E-2</v>
      </c>
      <c r="P94" s="80">
        <f t="shared" si="32"/>
        <v>-7.0486132636683657E-2</v>
      </c>
      <c r="Q94" s="47">
        <f t="shared" si="33"/>
        <v>13.868419897308728</v>
      </c>
      <c r="R94" s="47">
        <f t="shared" si="34"/>
        <v>11.501021457400016</v>
      </c>
      <c r="S94" s="80">
        <f t="shared" si="35"/>
        <v>-2.3673984399087118</v>
      </c>
      <c r="T94" s="39">
        <v>25390</v>
      </c>
      <c r="U94" s="39">
        <v>150</v>
      </c>
    </row>
    <row r="95" spans="1:53" hidden="1">
      <c r="A95" s="73" t="s">
        <v>77</v>
      </c>
      <c r="B95" s="74">
        <v>515.48608566977975</v>
      </c>
      <c r="C95" s="74">
        <v>495.87799999999999</v>
      </c>
      <c r="D95" s="74">
        <f t="shared" si="27"/>
        <v>-19.608085669779769</v>
      </c>
      <c r="E95" s="74">
        <v>3757.8825834136842</v>
      </c>
      <c r="F95" s="74">
        <v>3595.1</v>
      </c>
      <c r="G95" s="74">
        <f t="shared" si="26"/>
        <v>-162.78258341368428</v>
      </c>
      <c r="H95" s="74">
        <v>218.28675000580046</v>
      </c>
      <c r="I95" s="75">
        <v>124.25999999999999</v>
      </c>
      <c r="J95" s="76">
        <f t="shared" si="28"/>
        <v>-94.026750005800466</v>
      </c>
      <c r="K95" s="77">
        <v>160.04357956589794</v>
      </c>
      <c r="L95" s="77">
        <v>160.51300730756546</v>
      </c>
      <c r="M95" s="78">
        <f t="shared" si="29"/>
        <v>0.46942774166751633</v>
      </c>
      <c r="N95" s="70">
        <f t="shared" si="30"/>
        <v>3.1896069645037231</v>
      </c>
      <c r="O95" s="47">
        <f t="shared" si="31"/>
        <v>2.9921281744596815</v>
      </c>
      <c r="P95" s="80">
        <f t="shared" si="32"/>
        <v>-0.19747879004404156</v>
      </c>
      <c r="Q95" s="47">
        <f t="shared" si="33"/>
        <v>39.111120887254273</v>
      </c>
      <c r="R95" s="47">
        <f t="shared" si="34"/>
        <v>34.108369725459653</v>
      </c>
      <c r="S95" s="80">
        <f t="shared" si="35"/>
        <v>-5.0027511617946203</v>
      </c>
      <c r="T95" s="39">
        <v>122623</v>
      </c>
      <c r="U95" s="39">
        <v>10757</v>
      </c>
    </row>
    <row r="96" spans="1:53" hidden="1">
      <c r="A96" s="73" t="s">
        <v>78</v>
      </c>
      <c r="B96" s="74">
        <v>2729.7524398731816</v>
      </c>
      <c r="C96" s="74">
        <v>2793.32</v>
      </c>
      <c r="D96" s="74">
        <f t="shared" si="27"/>
        <v>63.567560126818535</v>
      </c>
      <c r="E96" s="74">
        <v>20163.730752383806</v>
      </c>
      <c r="F96" s="74">
        <v>20633.900000000001</v>
      </c>
      <c r="G96" s="74">
        <f t="shared" si="26"/>
        <v>470.16924761619521</v>
      </c>
      <c r="H96" s="74">
        <v>224.08296485305522</v>
      </c>
      <c r="I96" s="75">
        <v>128.32999999999998</v>
      </c>
      <c r="J96" s="76">
        <f t="shared" si="28"/>
        <v>-95.752964853055232</v>
      </c>
      <c r="K96" s="77">
        <v>157.94900294862092</v>
      </c>
      <c r="L96" s="77">
        <v>157.53814783300436</v>
      </c>
      <c r="M96" s="78">
        <f t="shared" si="29"/>
        <v>-0.41085511561655608</v>
      </c>
      <c r="N96" s="70">
        <f t="shared" si="30"/>
        <v>0.52019782122427805</v>
      </c>
      <c r="O96" s="47">
        <f t="shared" si="31"/>
        <v>0.6171397554509811</v>
      </c>
      <c r="P96" s="80">
        <f t="shared" si="32"/>
        <v>9.6941934226703053E-2</v>
      </c>
      <c r="Q96" s="47">
        <f t="shared" si="33"/>
        <v>22.144215546382085</v>
      </c>
      <c r="R96" s="47">
        <f t="shared" si="34"/>
        <v>22.103140947663796</v>
      </c>
      <c r="S96" s="80">
        <f t="shared" si="35"/>
        <v>-4.1074598718289224E-2</v>
      </c>
      <c r="T96" s="39">
        <v>456074</v>
      </c>
      <c r="U96" s="39">
        <v>12734</v>
      </c>
    </row>
    <row r="97" spans="1:43" hidden="1">
      <c r="A97" s="73" t="s">
        <v>79</v>
      </c>
      <c r="B97" s="74">
        <v>130.39253985679753</v>
      </c>
      <c r="C97" s="74">
        <v>112.49300000000001</v>
      </c>
      <c r="D97" s="74">
        <f t="shared" si="27"/>
        <v>-17.899539856797517</v>
      </c>
      <c r="E97" s="74">
        <v>962.6960489450405</v>
      </c>
      <c r="F97" s="74">
        <v>828.32</v>
      </c>
      <c r="G97" s="74">
        <f t="shared" si="26"/>
        <v>-134.37604894504045</v>
      </c>
      <c r="H97" s="74">
        <v>62.187414439685618</v>
      </c>
      <c r="I97" s="75">
        <v>16.2</v>
      </c>
      <c r="J97" s="76">
        <f t="shared" si="28"/>
        <v>-45.987414439685622</v>
      </c>
      <c r="K97" s="77">
        <v>158.02582670636892</v>
      </c>
      <c r="L97" s="77">
        <v>158.04243667043792</v>
      </c>
      <c r="M97" s="78">
        <f t="shared" si="29"/>
        <v>1.6609964069004945E-2</v>
      </c>
      <c r="N97" s="70">
        <f t="shared" si="30"/>
        <v>2.2334239892120142</v>
      </c>
      <c r="O97" s="47">
        <f t="shared" si="31"/>
        <v>1.1710450067606721</v>
      </c>
      <c r="P97" s="80">
        <f t="shared" si="32"/>
        <v>-1.0623789824513421</v>
      </c>
      <c r="Q97" s="47">
        <f t="shared" si="33"/>
        <v>26.799736041580971</v>
      </c>
      <c r="R97" s="47">
        <f t="shared" si="34"/>
        <v>29.982373961753911</v>
      </c>
      <c r="S97" s="80">
        <f t="shared" si="35"/>
        <v>3.1826379201729402</v>
      </c>
      <c r="T97" s="39">
        <v>24835</v>
      </c>
      <c r="U97" s="39">
        <v>970</v>
      </c>
    </row>
    <row r="98" spans="1:43" hidden="1">
      <c r="A98" s="73" t="s">
        <v>80</v>
      </c>
      <c r="B98" s="74">
        <v>53.668927133229609</v>
      </c>
      <c r="C98" s="74">
        <v>47.009</v>
      </c>
      <c r="D98" s="74">
        <f t="shared" si="27"/>
        <v>-6.6599271332296084</v>
      </c>
      <c r="E98" s="74">
        <v>335.61780816860403</v>
      </c>
      <c r="F98" s="74">
        <v>295.52</v>
      </c>
      <c r="G98" s="74">
        <f t="shared" si="26"/>
        <v>-40.097808168604047</v>
      </c>
      <c r="H98" s="74">
        <v>49.453413048604006</v>
      </c>
      <c r="I98" s="75">
        <v>29.84</v>
      </c>
      <c r="J98" s="76">
        <f t="shared" si="28"/>
        <v>-19.613413048604006</v>
      </c>
      <c r="K98" s="77">
        <v>186.57026671791363</v>
      </c>
      <c r="L98" s="77">
        <v>185.11452645216184</v>
      </c>
      <c r="M98" s="78">
        <f t="shared" si="29"/>
        <v>-1.4557402657517855</v>
      </c>
      <c r="N98" s="70">
        <f t="shared" si="30"/>
        <v>2.0777872819112377</v>
      </c>
      <c r="O98" s="47">
        <f t="shared" si="31"/>
        <v>1.8543584190579319</v>
      </c>
      <c r="P98" s="80">
        <f t="shared" si="32"/>
        <v>-0.22342886285330588</v>
      </c>
      <c r="Q98" s="47">
        <f t="shared" si="33"/>
        <v>29.378655601751145</v>
      </c>
      <c r="R98" s="47">
        <f t="shared" si="34"/>
        <v>29.371954520844614</v>
      </c>
      <c r="S98" s="80">
        <f t="shared" si="35"/>
        <v>-6.7010809065308763E-3</v>
      </c>
      <c r="T98" s="39">
        <v>8680</v>
      </c>
      <c r="U98" s="39">
        <v>548</v>
      </c>
    </row>
    <row r="99" spans="1:43" hidden="1">
      <c r="A99" s="73" t="s">
        <v>81</v>
      </c>
      <c r="B99" s="74">
        <v>214.4129151358411</v>
      </c>
      <c r="C99" s="74">
        <v>189.17100000000002</v>
      </c>
      <c r="D99" s="74">
        <f t="shared" si="27"/>
        <v>-25.241915135841083</v>
      </c>
      <c r="E99" s="74">
        <v>1606.4216338571096</v>
      </c>
      <c r="F99" s="74">
        <v>1418.7500000000002</v>
      </c>
      <c r="G99" s="74">
        <f t="shared" si="26"/>
        <v>-187.67163385710933</v>
      </c>
      <c r="H99" s="74">
        <v>23.655583039028439</v>
      </c>
      <c r="I99" s="75">
        <v>10.9</v>
      </c>
      <c r="J99" s="76">
        <f t="shared" si="28"/>
        <v>-12.755583039028439</v>
      </c>
      <c r="K99" s="77">
        <v>155.72412986619557</v>
      </c>
      <c r="L99" s="77">
        <v>155.16545913152927</v>
      </c>
      <c r="M99" s="78">
        <f t="shared" si="29"/>
        <v>-0.55867073466629336</v>
      </c>
      <c r="N99" s="70">
        <f t="shared" si="30"/>
        <v>0.67624795053543652</v>
      </c>
      <c r="O99" s="47">
        <f t="shared" si="31"/>
        <v>0.68088105726872239</v>
      </c>
      <c r="P99" s="80">
        <f t="shared" si="32"/>
        <v>4.6331067332858744E-3</v>
      </c>
      <c r="Q99" s="47">
        <f t="shared" si="33"/>
        <v>40.045526432272965</v>
      </c>
      <c r="R99" s="47">
        <f t="shared" si="34"/>
        <v>36.154361233480174</v>
      </c>
      <c r="S99" s="80">
        <f t="shared" si="35"/>
        <v>-3.8911651987927911</v>
      </c>
      <c r="T99" s="39">
        <v>51294</v>
      </c>
      <c r="U99" s="39">
        <v>966</v>
      </c>
    </row>
    <row r="100" spans="1:43" hidden="1">
      <c r="A100" s="73" t="s">
        <v>82</v>
      </c>
      <c r="B100" s="74">
        <v>704.74250227052221</v>
      </c>
      <c r="C100" s="74">
        <v>693.34499999999991</v>
      </c>
      <c r="D100" s="74">
        <f t="shared" si="27"/>
        <v>-11.397502270522295</v>
      </c>
      <c r="E100" s="74">
        <v>4979.9286876820142</v>
      </c>
      <c r="F100" s="74">
        <v>4873.8799999999992</v>
      </c>
      <c r="G100" s="74">
        <f t="shared" si="26"/>
        <v>-106.04868768201504</v>
      </c>
      <c r="H100" s="74">
        <v>82.295632242690147</v>
      </c>
      <c r="I100" s="75">
        <v>-33.43</v>
      </c>
      <c r="J100" s="76">
        <f t="shared" si="28"/>
        <v>-115.72563224269015</v>
      </c>
      <c r="K100" s="77">
        <v>165.10942158325804</v>
      </c>
      <c r="L100" s="77">
        <v>165.54685003089355</v>
      </c>
      <c r="M100" s="78">
        <f t="shared" si="29"/>
        <v>0.43742844763551147</v>
      </c>
      <c r="N100" s="70">
        <f t="shared" si="30"/>
        <v>3.7188433939869849</v>
      </c>
      <c r="O100" s="47">
        <f t="shared" si="31"/>
        <v>3.7947179659737218</v>
      </c>
      <c r="P100" s="80">
        <f t="shared" si="32"/>
        <v>7.5874571986736861E-2</v>
      </c>
      <c r="Q100" s="47">
        <f t="shared" si="33"/>
        <v>18.343636170123609</v>
      </c>
      <c r="R100" s="47">
        <f t="shared" si="34"/>
        <v>18.189409669503561</v>
      </c>
      <c r="S100" s="80">
        <f t="shared" si="35"/>
        <v>-0.15422650062004806</v>
      </c>
      <c r="T100" s="39">
        <v>88653</v>
      </c>
      <c r="U100" s="39">
        <v>18495</v>
      </c>
    </row>
    <row r="101" spans="1:43" hidden="1">
      <c r="A101" s="73" t="s">
        <v>83</v>
      </c>
      <c r="B101" s="74">
        <v>1194.8836639676401</v>
      </c>
      <c r="C101" s="74">
        <v>1131.1019999999999</v>
      </c>
      <c r="D101" s="74">
        <f t="shared" si="27"/>
        <v>-63.78166396764027</v>
      </c>
      <c r="E101" s="74">
        <v>8563.1335269925694</v>
      </c>
      <c r="F101" s="74">
        <v>8221.69</v>
      </c>
      <c r="G101" s="74">
        <f t="shared" si="26"/>
        <v>-341.44352699256888</v>
      </c>
      <c r="H101" s="74">
        <v>130.59356838309029</v>
      </c>
      <c r="I101" s="75">
        <v>42.14</v>
      </c>
      <c r="J101" s="76">
        <f t="shared" si="28"/>
        <v>-88.453568383090285</v>
      </c>
      <c r="K101" s="77">
        <v>162.80113303421615</v>
      </c>
      <c r="L101" s="77">
        <v>160.09841723538591</v>
      </c>
      <c r="M101" s="78">
        <f t="shared" si="29"/>
        <v>-2.7027157988302406</v>
      </c>
      <c r="N101" s="70">
        <f t="shared" si="30"/>
        <v>2.1014282910586806</v>
      </c>
      <c r="O101" s="47">
        <f t="shared" si="31"/>
        <v>1.8068061432625164</v>
      </c>
      <c r="P101" s="80">
        <f t="shared" si="32"/>
        <v>-0.29462214779616414</v>
      </c>
      <c r="Q101" s="47">
        <f t="shared" si="33"/>
        <v>22.222005460988196</v>
      </c>
      <c r="R101" s="47">
        <f t="shared" si="34"/>
        <v>22.409261356241842</v>
      </c>
      <c r="S101" s="80">
        <f t="shared" si="35"/>
        <v>0.18725589525364583</v>
      </c>
      <c r="T101" s="39">
        <v>184242</v>
      </c>
      <c r="U101" s="39">
        <v>14855</v>
      </c>
    </row>
    <row r="102" spans="1:43" hidden="1">
      <c r="A102" s="73" t="s">
        <v>84</v>
      </c>
      <c r="B102" s="74">
        <v>310.72359511299658</v>
      </c>
      <c r="C102" s="74">
        <v>269.66600000000005</v>
      </c>
      <c r="D102" s="74">
        <f t="shared" si="27"/>
        <v>-41.057595112996523</v>
      </c>
      <c r="E102" s="74">
        <v>2154.2974695877901</v>
      </c>
      <c r="F102" s="74">
        <v>1858.49</v>
      </c>
      <c r="G102" s="74">
        <f t="shared" si="26"/>
        <v>-295.80746958779014</v>
      </c>
      <c r="H102" s="74">
        <v>53.34746958779116</v>
      </c>
      <c r="I102" s="75">
        <v>-34.39</v>
      </c>
      <c r="J102" s="76">
        <f t="shared" si="28"/>
        <v>-87.737469587791168</v>
      </c>
      <c r="K102" s="77">
        <v>168.28022241338911</v>
      </c>
      <c r="L102" s="77">
        <v>168.85437993824482</v>
      </c>
      <c r="M102" s="78">
        <f t="shared" si="29"/>
        <v>0.57415752485570692</v>
      </c>
      <c r="N102" s="70">
        <f t="shared" si="30"/>
        <v>8.4895891923140212</v>
      </c>
      <c r="O102" s="47">
        <f t="shared" si="31"/>
        <v>8.6694036556559357</v>
      </c>
      <c r="P102" s="80">
        <f t="shared" si="32"/>
        <v>0.17981446334191453</v>
      </c>
      <c r="Q102" s="47">
        <f t="shared" si="33"/>
        <v>26.147735303601483</v>
      </c>
      <c r="R102" s="47">
        <f t="shared" si="34"/>
        <v>31.060699815441566</v>
      </c>
      <c r="S102" s="80">
        <f t="shared" si="35"/>
        <v>4.9129645118400838</v>
      </c>
      <c r="T102" s="39">
        <v>57726</v>
      </c>
      <c r="U102" s="39">
        <v>16112</v>
      </c>
    </row>
    <row r="103" spans="1:43" hidden="1">
      <c r="A103" s="73" t="s">
        <v>85</v>
      </c>
      <c r="B103" s="74">
        <v>9120.2867583645584</v>
      </c>
      <c r="C103" s="74">
        <v>8012.86</v>
      </c>
      <c r="D103" s="74">
        <f t="shared" si="27"/>
        <v>-1107.4267583645587</v>
      </c>
      <c r="E103" s="74">
        <v>68066.544065064722</v>
      </c>
      <c r="F103" s="74">
        <v>59935.219999999994</v>
      </c>
      <c r="G103" s="74">
        <f t="shared" si="26"/>
        <v>-8131.3240650647276</v>
      </c>
      <c r="H103" s="74">
        <v>1369.8029091383758</v>
      </c>
      <c r="I103" s="75">
        <v>146.04000000000002</v>
      </c>
      <c r="J103" s="76">
        <f t="shared" si="28"/>
        <v>-1223.7629091383758</v>
      </c>
      <c r="K103" s="77">
        <v>156.32891307987174</v>
      </c>
      <c r="L103" s="77">
        <v>155.57930130945664</v>
      </c>
      <c r="M103" s="78">
        <f t="shared" si="29"/>
        <v>-0.74961177041510041</v>
      </c>
      <c r="N103" s="70">
        <f t="shared" si="30"/>
        <v>1.9034957192804207</v>
      </c>
      <c r="O103" s="47">
        <f t="shared" si="31"/>
        <v>2.0277225978314588</v>
      </c>
      <c r="P103" s="80">
        <f t="shared" si="32"/>
        <v>0.12422687855103809</v>
      </c>
      <c r="Q103" s="47">
        <f t="shared" si="33"/>
        <v>22.022272771291679</v>
      </c>
      <c r="R103" s="47">
        <f t="shared" si="34"/>
        <v>22.166432358136003</v>
      </c>
      <c r="S103" s="80">
        <f t="shared" si="35"/>
        <v>0.14415958684432439</v>
      </c>
      <c r="T103" s="39">
        <v>1328550</v>
      </c>
      <c r="U103" s="39">
        <v>121532</v>
      </c>
    </row>
    <row r="104" spans="1:43" hidden="1">
      <c r="A104" s="73" t="s">
        <v>86</v>
      </c>
      <c r="B104" s="74">
        <v>48.863563260619308</v>
      </c>
      <c r="C104" s="74">
        <v>45.889000000000003</v>
      </c>
      <c r="D104" s="74">
        <f t="shared" si="27"/>
        <v>-2.9745632606193055</v>
      </c>
      <c r="E104" s="74">
        <v>374.52018281124504</v>
      </c>
      <c r="F104" s="74">
        <v>354.53000000000003</v>
      </c>
      <c r="G104" s="74">
        <f t="shared" si="26"/>
        <v>-19.990182811245006</v>
      </c>
      <c r="H104" s="74">
        <v>3.7055636112449797</v>
      </c>
      <c r="I104" s="75">
        <v>-15.779999999999998</v>
      </c>
      <c r="J104" s="76">
        <f t="shared" si="28"/>
        <v>-19.485563611244977</v>
      </c>
      <c r="K104" s="77">
        <v>152.22094809187024</v>
      </c>
      <c r="L104" s="77">
        <v>150.62670255589896</v>
      </c>
      <c r="M104" s="78">
        <f t="shared" si="29"/>
        <v>-1.5942455359712824</v>
      </c>
      <c r="N104" s="70">
        <f t="shared" si="30"/>
        <v>4.9172249841823626E-2</v>
      </c>
      <c r="O104" s="47">
        <f t="shared" si="31"/>
        <v>5.6412715426057032E-3</v>
      </c>
      <c r="P104" s="80">
        <f t="shared" si="32"/>
        <v>-4.3530978299217926E-2</v>
      </c>
      <c r="Q104" s="47">
        <f t="shared" si="33"/>
        <v>31.480279411115365</v>
      </c>
      <c r="R104" s="47">
        <f t="shared" si="34"/>
        <v>31.613685724762359</v>
      </c>
      <c r="S104" s="80">
        <f t="shared" si="35"/>
        <v>0.13340631364699362</v>
      </c>
      <c r="T104" s="39">
        <v>11208</v>
      </c>
      <c r="U104" s="39">
        <v>2</v>
      </c>
    </row>
    <row r="105" spans="1:43" hidden="1">
      <c r="A105" s="73" t="s">
        <v>87</v>
      </c>
      <c r="B105" s="74">
        <v>93.060631233518791</v>
      </c>
      <c r="C105" s="74">
        <v>82.307999999999993</v>
      </c>
      <c r="D105" s="74">
        <f t="shared" si="27"/>
        <v>-10.752631233518798</v>
      </c>
      <c r="E105" s="74">
        <v>682.35194145242701</v>
      </c>
      <c r="F105" s="74">
        <v>611.08000000000004</v>
      </c>
      <c r="G105" s="74">
        <f t="shared" si="26"/>
        <v>-71.271941452426972</v>
      </c>
      <c r="H105" s="74">
        <v>35.589271132426852</v>
      </c>
      <c r="I105" s="75">
        <v>4.6499999999999995</v>
      </c>
      <c r="J105" s="76">
        <f t="shared" si="28"/>
        <v>-30.939271132426853</v>
      </c>
      <c r="K105" s="77">
        <v>159.11901366709188</v>
      </c>
      <c r="L105" s="77">
        <v>156.74379038517284</v>
      </c>
      <c r="M105" s="78">
        <f t="shared" si="29"/>
        <v>-2.375223281919034</v>
      </c>
      <c r="N105" s="70">
        <f t="shared" si="30"/>
        <v>0.84203614747106015</v>
      </c>
      <c r="O105" s="47">
        <f t="shared" si="31"/>
        <v>0.71676376251881913</v>
      </c>
      <c r="P105" s="80">
        <f t="shared" si="32"/>
        <v>-0.12527238495224102</v>
      </c>
      <c r="Q105" s="47">
        <f t="shared" si="33"/>
        <v>39.532385505611806</v>
      </c>
      <c r="R105" s="47">
        <f t="shared" si="34"/>
        <v>42.786541860312887</v>
      </c>
      <c r="S105" s="80">
        <f t="shared" si="35"/>
        <v>3.254156354701081</v>
      </c>
      <c r="T105" s="39">
        <v>26146</v>
      </c>
      <c r="U105" s="39">
        <v>438</v>
      </c>
    </row>
    <row r="106" spans="1:43" hidden="1">
      <c r="A106" s="73" t="s">
        <v>88</v>
      </c>
      <c r="B106" s="74">
        <v>27.175355413630378</v>
      </c>
      <c r="C106" s="74">
        <v>21.916999999999998</v>
      </c>
      <c r="D106" s="74">
        <f t="shared" si="27"/>
        <v>-5.2583554136303796</v>
      </c>
      <c r="E106" s="74">
        <v>179.5429311044177</v>
      </c>
      <c r="F106" s="74">
        <v>145.11000000000001</v>
      </c>
      <c r="G106" s="74">
        <f t="shared" si="26"/>
        <v>-34.43293110441769</v>
      </c>
      <c r="H106" s="74">
        <v>3.4119831044176707</v>
      </c>
      <c r="I106" s="75">
        <v>-2.54</v>
      </c>
      <c r="J106" s="76">
        <f t="shared" si="28"/>
        <v>-5.9519831044176712</v>
      </c>
      <c r="K106" s="77">
        <v>176.59216759698697</v>
      </c>
      <c r="L106" s="77">
        <v>175.76408242023288</v>
      </c>
      <c r="M106" s="78">
        <f t="shared" si="29"/>
        <v>-0.82808517675408666</v>
      </c>
      <c r="N106" s="70">
        <f t="shared" si="30"/>
        <v>1.4135894876997205E-2</v>
      </c>
      <c r="O106" s="47">
        <f t="shared" si="31"/>
        <v>4.8239266763145196E-2</v>
      </c>
      <c r="P106" s="80">
        <f t="shared" si="32"/>
        <v>3.4103371886147989E-2</v>
      </c>
      <c r="Q106" s="47">
        <f t="shared" si="33"/>
        <v>40.408162857610208</v>
      </c>
      <c r="R106" s="47">
        <f t="shared" si="34"/>
        <v>38.935979601681481</v>
      </c>
      <c r="S106" s="80">
        <f t="shared" si="35"/>
        <v>-1.4721832559287265</v>
      </c>
      <c r="T106" s="39">
        <v>5650</v>
      </c>
      <c r="U106" s="39">
        <v>7</v>
      </c>
    </row>
    <row r="107" spans="1:43" hidden="1">
      <c r="A107" s="73" t="s">
        <v>89</v>
      </c>
      <c r="B107" s="74">
        <v>231.07656870655228</v>
      </c>
      <c r="C107" s="74">
        <v>209.26599999999996</v>
      </c>
      <c r="D107" s="74">
        <f t="shared" si="27"/>
        <v>-21.810568706552317</v>
      </c>
      <c r="E107" s="74">
        <v>1736.8050432345381</v>
      </c>
      <c r="F107" s="74">
        <v>1583.34</v>
      </c>
      <c r="G107" s="74">
        <f t="shared" si="26"/>
        <v>-153.46504323453814</v>
      </c>
      <c r="H107" s="74">
        <v>21.053414488138152</v>
      </c>
      <c r="I107" s="75">
        <v>8.9</v>
      </c>
      <c r="J107" s="76">
        <f t="shared" si="28"/>
        <v>-12.153414488138152</v>
      </c>
      <c r="K107" s="77">
        <v>155.22774697940949</v>
      </c>
      <c r="L107" s="77">
        <v>153.80514211368731</v>
      </c>
      <c r="M107" s="78">
        <f t="shared" si="29"/>
        <v>-1.4226048657221781</v>
      </c>
      <c r="N107" s="70">
        <f t="shared" si="30"/>
        <v>9.7055136301349917E-2</v>
      </c>
      <c r="O107" s="47">
        <f t="shared" si="31"/>
        <v>0.17178875036315638</v>
      </c>
      <c r="P107" s="80">
        <f t="shared" si="32"/>
        <v>7.4733614061806466E-2</v>
      </c>
      <c r="Q107" s="47">
        <f t="shared" si="33"/>
        <v>19.440869389184734</v>
      </c>
      <c r="R107" s="47">
        <f t="shared" si="34"/>
        <v>21.931486604266929</v>
      </c>
      <c r="S107" s="80">
        <f t="shared" si="35"/>
        <v>2.4906172150821959</v>
      </c>
      <c r="T107" s="39">
        <v>34725</v>
      </c>
      <c r="U107" s="39">
        <v>272</v>
      </c>
    </row>
    <row r="108" spans="1:43" hidden="1">
      <c r="A108" s="73" t="s">
        <v>90</v>
      </c>
      <c r="B108" s="74">
        <v>71.612843605845256</v>
      </c>
      <c r="C108" s="74">
        <v>56.638000000000005</v>
      </c>
      <c r="D108" s="74">
        <f t="shared" si="27"/>
        <v>-14.974843605845251</v>
      </c>
      <c r="E108" s="74">
        <v>518.91231519639177</v>
      </c>
      <c r="F108" s="74">
        <v>403.08</v>
      </c>
      <c r="G108" s="74">
        <f t="shared" si="26"/>
        <v>-115.83231519639179</v>
      </c>
      <c r="H108" s="74">
        <v>36.754532636391716</v>
      </c>
      <c r="I108" s="75">
        <v>13.6</v>
      </c>
      <c r="J108" s="76">
        <f t="shared" si="28"/>
        <v>-23.154532636391714</v>
      </c>
      <c r="K108" s="77">
        <v>161.01319091635153</v>
      </c>
      <c r="L108" s="77">
        <v>163.51704305419699</v>
      </c>
      <c r="M108" s="78">
        <f t="shared" si="29"/>
        <v>2.5038521378454561</v>
      </c>
      <c r="N108" s="70">
        <f t="shared" si="30"/>
        <v>0.21976494982321529</v>
      </c>
      <c r="O108" s="47">
        <f t="shared" si="31"/>
        <v>4.217525057060633E-2</v>
      </c>
      <c r="P108" s="80">
        <f t="shared" si="32"/>
        <v>-0.17758969925260895</v>
      </c>
      <c r="Q108" s="47">
        <f t="shared" si="33"/>
        <v>27.336024959499042</v>
      </c>
      <c r="R108" s="47">
        <f t="shared" si="34"/>
        <v>23.685124541034039</v>
      </c>
      <c r="S108" s="80">
        <f t="shared" si="35"/>
        <v>-3.6509004184650031</v>
      </c>
      <c r="T108" s="39">
        <v>9547</v>
      </c>
      <c r="U108" s="39">
        <v>17</v>
      </c>
    </row>
    <row r="109" spans="1:43" hidden="1">
      <c r="A109" s="81" t="s">
        <v>91</v>
      </c>
      <c r="B109" s="74">
        <v>275.28241512867584</v>
      </c>
      <c r="C109" s="74">
        <v>254.273</v>
      </c>
      <c r="D109" s="74">
        <f t="shared" si="27"/>
        <v>-21.00941512867584</v>
      </c>
      <c r="E109" s="74">
        <v>2038.8791265959844</v>
      </c>
      <c r="F109" s="74">
        <v>1886.37</v>
      </c>
      <c r="G109" s="74">
        <f t="shared" si="26"/>
        <v>-152.50912659598453</v>
      </c>
      <c r="H109" s="74">
        <v>56.712951875983926</v>
      </c>
      <c r="I109" s="75">
        <v>101.43000000000002</v>
      </c>
      <c r="J109" s="76">
        <f t="shared" si="28"/>
        <v>44.717048124016095</v>
      </c>
      <c r="K109" s="77">
        <v>157.52573173515032</v>
      </c>
      <c r="L109" s="77">
        <v>156.86271652508714</v>
      </c>
      <c r="M109" s="78">
        <f t="shared" si="29"/>
        <v>-0.66301521006317898</v>
      </c>
      <c r="N109" s="70">
        <f t="shared" si="30"/>
        <v>1.1953257629669622</v>
      </c>
      <c r="O109" s="47">
        <f t="shared" si="31"/>
        <v>1.1307431733965236</v>
      </c>
      <c r="P109" s="80">
        <f t="shared" si="32"/>
        <v>-6.4582589570438609E-2</v>
      </c>
      <c r="Q109" s="47">
        <f t="shared" si="33"/>
        <v>25.800940974773138</v>
      </c>
      <c r="R109" s="47">
        <f t="shared" si="34"/>
        <v>25.676298923328936</v>
      </c>
      <c r="S109" s="80">
        <f t="shared" si="35"/>
        <v>-0.12464205144420148</v>
      </c>
      <c r="T109" s="39">
        <v>48435</v>
      </c>
      <c r="U109" s="39">
        <v>2133</v>
      </c>
    </row>
    <row r="110" spans="1:43" ht="13.5" hidden="1" thickBot="1">
      <c r="A110" s="82" t="s">
        <v>92</v>
      </c>
      <c r="B110" s="83">
        <f t="shared" ref="B110:J110" si="36">SUM(B89:B109)</f>
        <v>17380.546707184232</v>
      </c>
      <c r="C110" s="83">
        <f t="shared" si="36"/>
        <v>15975.099</v>
      </c>
      <c r="D110" s="83">
        <f t="shared" si="36"/>
        <v>-1405.4477071842275</v>
      </c>
      <c r="E110" s="83">
        <f t="shared" si="36"/>
        <v>127964.37532918518</v>
      </c>
      <c r="F110" s="83">
        <f t="shared" si="36"/>
        <v>117827.24999999999</v>
      </c>
      <c r="G110" s="83">
        <f t="shared" si="36"/>
        <v>-10137.125329185208</v>
      </c>
      <c r="H110" s="83">
        <f t="shared" si="36"/>
        <v>2983.4583288120743</v>
      </c>
      <c r="I110" s="83">
        <f t="shared" si="36"/>
        <v>1105.5300000000002</v>
      </c>
      <c r="J110" s="83">
        <f t="shared" si="36"/>
        <v>-1877.9283288120744</v>
      </c>
      <c r="K110" s="83">
        <v>158.4670114993429</v>
      </c>
      <c r="L110" s="83">
        <v>157.77717736771413</v>
      </c>
      <c r="M110" s="84">
        <f t="shared" si="29"/>
        <v>-0.68983413162877127</v>
      </c>
      <c r="N110" s="96">
        <f>AQ135/O135</f>
        <v>1.9066437967843186</v>
      </c>
      <c r="O110" s="96">
        <f t="shared" si="31"/>
        <v>1.9142600714181144</v>
      </c>
      <c r="P110" s="97">
        <v>0</v>
      </c>
      <c r="Q110" s="96">
        <f t="shared" si="33"/>
        <v>22.993899610190329</v>
      </c>
      <c r="R110" s="96">
        <f t="shared" si="34"/>
        <v>22.932700203051503</v>
      </c>
      <c r="S110" s="97">
        <f>R110-Q110</f>
        <v>-6.119940713882599E-2</v>
      </c>
      <c r="T110" s="39">
        <f>SUM(T89:T109)</f>
        <v>2702097</v>
      </c>
      <c r="U110" s="39">
        <f>SUM(U89:U109)</f>
        <v>225552</v>
      </c>
    </row>
    <row r="112" spans="1:43" hidden="1" outlineLevel="1">
      <c r="B112" s="874" t="s">
        <v>116</v>
      </c>
      <c r="C112" s="875"/>
      <c r="D112" s="875"/>
      <c r="E112" s="875"/>
      <c r="F112" s="875"/>
      <c r="G112" s="875"/>
      <c r="H112" s="90"/>
      <c r="I112" s="874" t="s">
        <v>117</v>
      </c>
      <c r="J112" s="875"/>
      <c r="K112" s="875"/>
      <c r="L112" s="875"/>
      <c r="M112" s="875"/>
      <c r="N112" s="875"/>
      <c r="O112" s="90"/>
      <c r="P112" s="874" t="s">
        <v>118</v>
      </c>
      <c r="Q112" s="875"/>
      <c r="R112" s="875"/>
      <c r="S112" s="875"/>
      <c r="T112" s="875"/>
      <c r="U112" s="875"/>
      <c r="V112" s="90"/>
      <c r="W112" s="874" t="s">
        <v>103</v>
      </c>
      <c r="X112" s="875"/>
      <c r="Y112" s="875"/>
      <c r="Z112" s="875"/>
      <c r="AA112" s="875"/>
      <c r="AB112" s="875"/>
      <c r="AC112" s="90"/>
      <c r="AD112" s="874" t="s">
        <v>119</v>
      </c>
      <c r="AE112" s="875"/>
      <c r="AF112" s="875"/>
      <c r="AG112" s="875"/>
      <c r="AH112" s="875"/>
      <c r="AI112" s="875"/>
      <c r="AJ112" s="90"/>
      <c r="AK112" s="874" t="s">
        <v>120</v>
      </c>
      <c r="AL112" s="875"/>
      <c r="AM112" s="875"/>
      <c r="AN112" s="875"/>
      <c r="AO112" s="875"/>
      <c r="AP112" s="875"/>
      <c r="AQ112" s="90"/>
    </row>
    <row r="113" spans="1:43" hidden="1" outlineLevel="1">
      <c r="B113" s="75" t="s">
        <v>113</v>
      </c>
      <c r="C113" s="75" t="s">
        <v>121</v>
      </c>
      <c r="D113" s="75" t="s">
        <v>122</v>
      </c>
      <c r="E113" s="75" t="s">
        <v>123</v>
      </c>
      <c r="F113" s="75" t="s">
        <v>111</v>
      </c>
      <c r="G113" s="75" t="s">
        <v>124</v>
      </c>
      <c r="H113" s="98" t="s">
        <v>125</v>
      </c>
      <c r="I113" s="75" t="s">
        <v>113</v>
      </c>
      <c r="J113" s="75" t="s">
        <v>121</v>
      </c>
      <c r="K113" s="75" t="s">
        <v>122</v>
      </c>
      <c r="L113" s="75" t="s">
        <v>123</v>
      </c>
      <c r="M113" s="75" t="s">
        <v>111</v>
      </c>
      <c r="N113" s="75" t="s">
        <v>124</v>
      </c>
      <c r="O113" s="98" t="s">
        <v>125</v>
      </c>
      <c r="P113" s="75" t="s">
        <v>113</v>
      </c>
      <c r="Q113" s="75" t="s">
        <v>121</v>
      </c>
      <c r="R113" s="75" t="s">
        <v>122</v>
      </c>
      <c r="S113" s="75" t="s">
        <v>123</v>
      </c>
      <c r="T113" s="75" t="s">
        <v>111</v>
      </c>
      <c r="U113" s="75" t="s">
        <v>124</v>
      </c>
      <c r="V113" s="98" t="s">
        <v>125</v>
      </c>
      <c r="W113" s="75" t="s">
        <v>113</v>
      </c>
      <c r="X113" s="75" t="s">
        <v>121</v>
      </c>
      <c r="Y113" s="75" t="s">
        <v>122</v>
      </c>
      <c r="Z113" s="75" t="s">
        <v>123</v>
      </c>
      <c r="AA113" s="75" t="s">
        <v>111</v>
      </c>
      <c r="AB113" s="75" t="s">
        <v>124</v>
      </c>
      <c r="AC113" s="98" t="s">
        <v>125</v>
      </c>
      <c r="AD113" s="75" t="s">
        <v>113</v>
      </c>
      <c r="AE113" s="75" t="s">
        <v>121</v>
      </c>
      <c r="AF113" s="75" t="s">
        <v>122</v>
      </c>
      <c r="AG113" s="75" t="s">
        <v>123</v>
      </c>
      <c r="AH113" s="75" t="s">
        <v>111</v>
      </c>
      <c r="AI113" s="75" t="s">
        <v>124</v>
      </c>
      <c r="AJ113" s="98" t="s">
        <v>125</v>
      </c>
      <c r="AK113" s="75" t="s">
        <v>113</v>
      </c>
      <c r="AL113" s="75" t="s">
        <v>121</v>
      </c>
      <c r="AM113" s="75" t="s">
        <v>122</v>
      </c>
      <c r="AN113" s="75" t="s">
        <v>123</v>
      </c>
      <c r="AO113" s="75" t="s">
        <v>111</v>
      </c>
      <c r="AP113" s="75" t="s">
        <v>124</v>
      </c>
      <c r="AQ113" s="98" t="s">
        <v>125</v>
      </c>
    </row>
    <row r="114" spans="1:43" hidden="1" outlineLevel="1">
      <c r="A114" s="99">
        <v>1</v>
      </c>
      <c r="B114" s="90">
        <v>258.90844639177152</v>
      </c>
      <c r="C114" s="90">
        <v>197.8046621516153</v>
      </c>
      <c r="D114" s="90">
        <v>203.55230830235698</v>
      </c>
      <c r="E114" s="90">
        <v>145.18330721534241</v>
      </c>
      <c r="F114" s="90">
        <v>40.996033287632031</v>
      </c>
      <c r="G114" s="90">
        <v>43.695929787836711</v>
      </c>
      <c r="H114" s="90">
        <f>SUM(B114:G114)</f>
        <v>890.14068713655502</v>
      </c>
      <c r="I114" s="90">
        <v>1867.2942022462207</v>
      </c>
      <c r="J114" s="90">
        <v>1426.9555748047826</v>
      </c>
      <c r="K114" s="90">
        <v>1462.3607511482667</v>
      </c>
      <c r="L114" s="90">
        <v>1057.3498038413607</v>
      </c>
      <c r="M114" s="90">
        <v>289.57627605970902</v>
      </c>
      <c r="N114" s="90">
        <v>308.63703542219088</v>
      </c>
      <c r="O114" s="90">
        <f>SUM(I114:N114)</f>
        <v>6412.1736435225312</v>
      </c>
      <c r="P114" s="90">
        <v>90.808552674570905</v>
      </c>
      <c r="Q114" s="90">
        <v>72.736228944832078</v>
      </c>
      <c r="R114" s="90">
        <v>73.317284447016874</v>
      </c>
      <c r="S114" s="90">
        <v>60.459789846360636</v>
      </c>
      <c r="T114" s="90">
        <v>41.588088601644486</v>
      </c>
      <c r="U114" s="90">
        <v>52.053276947190945</v>
      </c>
      <c r="V114" s="90">
        <f>SUM(P114:U114)</f>
        <v>390.96322146161594</v>
      </c>
      <c r="W114" s="90">
        <v>161.77000000000001</v>
      </c>
      <c r="X114" s="90">
        <v>161.72999999999999</v>
      </c>
      <c r="Y114" s="90">
        <v>162.4</v>
      </c>
      <c r="Z114" s="90">
        <v>160.19999999999999</v>
      </c>
      <c r="AA114" s="90">
        <v>165.17464187721052</v>
      </c>
      <c r="AB114" s="90">
        <v>165.18</v>
      </c>
      <c r="AC114" s="90">
        <f>(W114*I114+J114*X114+Y114*K114+L114*Z114+AA114*M114+N114*AB114)/(I114+J114+K114+L114+M114+N114)</f>
        <v>161.96377604759107</v>
      </c>
      <c r="AD114" s="90">
        <v>37290</v>
      </c>
      <c r="AE114" s="90">
        <v>29755</v>
      </c>
      <c r="AF114" s="90">
        <v>31215</v>
      </c>
      <c r="AG114" s="90">
        <v>30560</v>
      </c>
      <c r="AH114" s="90">
        <v>16725</v>
      </c>
      <c r="AI114" s="100">
        <v>11170</v>
      </c>
      <c r="AJ114" s="90">
        <f>SUM(AD114:AI114)</f>
        <v>156715</v>
      </c>
      <c r="AK114" s="90">
        <v>4323.9731064971229</v>
      </c>
      <c r="AL114" s="90">
        <v>4038.5121674313341</v>
      </c>
      <c r="AM114" s="90">
        <v>4560.3497955401144</v>
      </c>
      <c r="AN114" s="90">
        <v>4163.6978104531781</v>
      </c>
      <c r="AO114" s="90">
        <v>3904.0870240155882</v>
      </c>
      <c r="AP114" s="90">
        <v>3904.8603653600144</v>
      </c>
      <c r="AQ114" s="90">
        <f>SUM(AK114:AP114)</f>
        <v>24895.480269297354</v>
      </c>
    </row>
    <row r="115" spans="1:43" hidden="1" outlineLevel="1">
      <c r="A115" s="99">
        <v>2</v>
      </c>
      <c r="B115" s="90">
        <v>27.456765905525906</v>
      </c>
      <c r="C115" s="90">
        <v>20.491273141552618</v>
      </c>
      <c r="D115" s="90">
        <v>20.744486815313049</v>
      </c>
      <c r="E115" s="90">
        <v>14.463516729894785</v>
      </c>
      <c r="F115" s="90">
        <v>3.4707369872092331</v>
      </c>
      <c r="G115" s="90">
        <v>3.701985687914779</v>
      </c>
      <c r="H115" s="90">
        <f t="shared" ref="H115:H134" si="37">SUM(B115:G115)</f>
        <v>90.328765267410375</v>
      </c>
      <c r="I115" s="90">
        <v>197.37646963333339</v>
      </c>
      <c r="J115" s="90">
        <v>144.89370367710842</v>
      </c>
      <c r="K115" s="90">
        <v>145.46753887028117</v>
      </c>
      <c r="L115" s="90">
        <v>98.729180847389514</v>
      </c>
      <c r="M115" s="90">
        <v>23.636745346184739</v>
      </c>
      <c r="N115" s="90">
        <v>25.169927666666666</v>
      </c>
      <c r="O115" s="90">
        <f t="shared" ref="O115:O134" si="38">SUM(I115:N115)</f>
        <v>635.27356604096394</v>
      </c>
      <c r="P115" s="90">
        <v>5.7234296333333337</v>
      </c>
      <c r="Q115" s="90">
        <v>5.0726556771084335</v>
      </c>
      <c r="R115" s="90">
        <v>4.7616428702811247</v>
      </c>
      <c r="S115" s="90">
        <v>2.9239728473895576</v>
      </c>
      <c r="T115" s="90">
        <v>10.720745346184739</v>
      </c>
      <c r="U115" s="90">
        <v>10.561927666666666</v>
      </c>
      <c r="V115" s="90">
        <f t="shared" ref="V115:V134" si="39">SUM(P115:U115)</f>
        <v>39.764374040963858</v>
      </c>
      <c r="W115" s="90">
        <v>162.30000000000001</v>
      </c>
      <c r="X115" s="90">
        <v>165</v>
      </c>
      <c r="Y115" s="90">
        <v>166.38</v>
      </c>
      <c r="Z115" s="90">
        <v>170.92</v>
      </c>
      <c r="AA115" s="90">
        <v>171.31624365482233</v>
      </c>
      <c r="AB115" s="90">
        <v>171.6</v>
      </c>
      <c r="AC115" s="90">
        <f t="shared" ref="AC115:AC135" si="40">(W115*I115+J115*X115+Y115*K115+L115*Z115+AA115*M115+N115*AB115)/(I115+J115+K115+L115+M115+N115)</f>
        <v>165.89366610230471</v>
      </c>
      <c r="AD115" s="90">
        <v>4530</v>
      </c>
      <c r="AE115" s="90">
        <v>4185</v>
      </c>
      <c r="AF115" s="90">
        <v>4795</v>
      </c>
      <c r="AG115" s="90">
        <v>4525</v>
      </c>
      <c r="AH115" s="90">
        <v>2890</v>
      </c>
      <c r="AI115" s="100">
        <v>2340</v>
      </c>
      <c r="AJ115" s="90">
        <f t="shared" ref="AJ115:AJ134" si="41">SUM(AD115:AI115)</f>
        <v>23265</v>
      </c>
      <c r="AK115" s="90">
        <v>150.61758817800001</v>
      </c>
      <c r="AL115" s="90">
        <v>124.8466222206265</v>
      </c>
      <c r="AM115" s="90">
        <v>145.50305233221687</v>
      </c>
      <c r="AN115" s="90">
        <v>145.05775085084338</v>
      </c>
      <c r="AO115" s="90">
        <v>135.14420472077109</v>
      </c>
      <c r="AP115" s="90">
        <v>103.48419566</v>
      </c>
      <c r="AQ115" s="90">
        <f t="shared" ref="AQ115:AQ134" si="42">SUM(AK115:AP115)</f>
        <v>804.65341396245776</v>
      </c>
    </row>
    <row r="116" spans="1:43" hidden="1" outlineLevel="1">
      <c r="A116" s="99">
        <v>3</v>
      </c>
      <c r="B116" s="90">
        <v>39.408269766805844</v>
      </c>
      <c r="C116" s="90">
        <v>29.966625872693086</v>
      </c>
      <c r="D116" s="90">
        <v>29.724653086648203</v>
      </c>
      <c r="E116" s="90">
        <v>21.276355882814293</v>
      </c>
      <c r="F116" s="90">
        <v>3.0802744567745157</v>
      </c>
      <c r="G116" s="90">
        <v>3.6190110330312031</v>
      </c>
      <c r="H116" s="90">
        <f t="shared" si="37"/>
        <v>127.07519009876715</v>
      </c>
      <c r="I116" s="90">
        <v>278.53753748236971</v>
      </c>
      <c r="J116" s="90">
        <v>209.84629074080993</v>
      </c>
      <c r="K116" s="90">
        <v>211.86497277838413</v>
      </c>
      <c r="L116" s="90">
        <v>150.75566838588983</v>
      </c>
      <c r="M116" s="90">
        <v>20.991823671960507</v>
      </c>
      <c r="N116" s="90">
        <v>24.577995959865778</v>
      </c>
      <c r="O116" s="90">
        <f t="shared" si="38"/>
        <v>896.57428901928006</v>
      </c>
      <c r="P116" s="90">
        <v>7.1613394253400049</v>
      </c>
      <c r="Q116" s="90">
        <v>5.342486211721134</v>
      </c>
      <c r="R116" s="90">
        <v>5.0229323665240617</v>
      </c>
      <c r="S116" s="90">
        <v>3.9257969400698745</v>
      </c>
      <c r="T116" s="90">
        <v>2.7474995655088943</v>
      </c>
      <c r="U116" s="90">
        <v>3.0338273223657795</v>
      </c>
      <c r="V116" s="90">
        <f t="shared" si="39"/>
        <v>27.23388183152975</v>
      </c>
      <c r="W116" s="90">
        <v>165.07</v>
      </c>
      <c r="X116" s="90">
        <v>166.61</v>
      </c>
      <c r="Y116" s="90">
        <v>163.69</v>
      </c>
      <c r="Z116" s="90">
        <v>164.66</v>
      </c>
      <c r="AA116" s="90">
        <v>171.2</v>
      </c>
      <c r="AB116" s="90">
        <v>171.79398512758883</v>
      </c>
      <c r="AC116" s="90">
        <f t="shared" si="40"/>
        <v>165.36325150508748</v>
      </c>
      <c r="AD116" s="90">
        <v>2780</v>
      </c>
      <c r="AE116" s="90">
        <v>2430</v>
      </c>
      <c r="AF116" s="90">
        <v>2705</v>
      </c>
      <c r="AG116" s="90">
        <v>2545</v>
      </c>
      <c r="AH116" s="90">
        <v>2115</v>
      </c>
      <c r="AI116" s="100">
        <v>1780</v>
      </c>
      <c r="AJ116" s="90">
        <f t="shared" si="41"/>
        <v>14355</v>
      </c>
      <c r="AK116" s="90">
        <v>263.16924674894221</v>
      </c>
      <c r="AL116" s="90">
        <v>250.43632594444858</v>
      </c>
      <c r="AM116" s="90">
        <v>259.16889286670306</v>
      </c>
      <c r="AN116" s="90">
        <v>252.51010260315337</v>
      </c>
      <c r="AO116" s="90">
        <v>161.70612845257571</v>
      </c>
      <c r="AP116" s="90">
        <v>206.57692725759193</v>
      </c>
      <c r="AQ116" s="90">
        <f t="shared" si="42"/>
        <v>1393.567623873415</v>
      </c>
    </row>
    <row r="117" spans="1:43" hidden="1" outlineLevel="1">
      <c r="A117" s="99">
        <v>10</v>
      </c>
      <c r="B117" s="90">
        <v>20.635384198436466</v>
      </c>
      <c r="C117" s="90">
        <v>15.969410592461152</v>
      </c>
      <c r="D117" s="90">
        <v>16.681602615463724</v>
      </c>
      <c r="E117" s="90">
        <v>12.101784208605219</v>
      </c>
      <c r="F117" s="90">
        <v>2.1823806683069349</v>
      </c>
      <c r="G117" s="90">
        <v>3.3441628688341982</v>
      </c>
      <c r="H117" s="90">
        <f t="shared" si="37"/>
        <v>70.914725152107692</v>
      </c>
      <c r="I117" s="90">
        <v>143.15374917064253</v>
      </c>
      <c r="J117" s="90">
        <v>109.92176680036262</v>
      </c>
      <c r="K117" s="90">
        <v>113.92334394796488</v>
      </c>
      <c r="L117" s="90">
        <v>80.023376325160172</v>
      </c>
      <c r="M117" s="90">
        <v>14.962770773816716</v>
      </c>
      <c r="N117" s="90">
        <v>22.928145929506545</v>
      </c>
      <c r="O117" s="90">
        <f t="shared" si="38"/>
        <v>484.91315294745351</v>
      </c>
      <c r="P117" s="90">
        <v>9.9187521706424526</v>
      </c>
      <c r="Q117" s="90">
        <v>8.2981834103626291</v>
      </c>
      <c r="R117" s="90">
        <v>9.0792881479648297</v>
      </c>
      <c r="S117" s="90">
        <v>7.7314149251602036</v>
      </c>
      <c r="T117" s="90">
        <v>3.3232380738167175</v>
      </c>
      <c r="U117" s="90">
        <v>4.1836203695065457</v>
      </c>
      <c r="V117" s="90">
        <f t="shared" si="39"/>
        <v>42.534497097453382</v>
      </c>
      <c r="W117" s="90">
        <v>168.18</v>
      </c>
      <c r="X117" s="90">
        <v>169.5</v>
      </c>
      <c r="Y117" s="90">
        <v>170.84</v>
      </c>
      <c r="Z117" s="90">
        <v>176.44</v>
      </c>
      <c r="AA117" s="90">
        <v>170.17</v>
      </c>
      <c r="AB117" s="90">
        <v>170.17</v>
      </c>
      <c r="AC117" s="90">
        <f t="shared" si="40"/>
        <v>170.62276492102464</v>
      </c>
      <c r="AD117" s="90">
        <v>2230</v>
      </c>
      <c r="AE117" s="90">
        <v>2025</v>
      </c>
      <c r="AF117" s="90">
        <v>2190</v>
      </c>
      <c r="AG117" s="90">
        <v>2250</v>
      </c>
      <c r="AH117" s="90">
        <v>810</v>
      </c>
      <c r="AI117" s="100">
        <v>510</v>
      </c>
      <c r="AJ117" s="90">
        <f t="shared" si="41"/>
        <v>10015</v>
      </c>
      <c r="AK117" s="90">
        <v>111.29518439437921</v>
      </c>
      <c r="AL117" s="90">
        <v>121.85473234882798</v>
      </c>
      <c r="AM117" s="90">
        <v>149.6550315646098</v>
      </c>
      <c r="AN117" s="90">
        <v>117.75241721119239</v>
      </c>
      <c r="AO117" s="90">
        <v>108.05519183491396</v>
      </c>
      <c r="AP117" s="90">
        <v>112.49144454672957</v>
      </c>
      <c r="AQ117" s="90">
        <f t="shared" si="42"/>
        <v>721.10400190065286</v>
      </c>
    </row>
    <row r="118" spans="1:43" hidden="1" outlineLevel="1">
      <c r="A118" s="99">
        <v>17</v>
      </c>
      <c r="B118" s="90">
        <v>46.839570688981851</v>
      </c>
      <c r="C118" s="90">
        <v>35.75082734516981</v>
      </c>
      <c r="D118" s="90">
        <v>36.053110819739764</v>
      </c>
      <c r="E118" s="90">
        <v>25.198635948614399</v>
      </c>
      <c r="F118" s="90">
        <v>4.1356938594480708</v>
      </c>
      <c r="G118" s="90">
        <v>4.2429477070359942</v>
      </c>
      <c r="H118" s="90">
        <f t="shared" si="37"/>
        <v>152.22078636898991</v>
      </c>
      <c r="I118" s="90">
        <v>325.85055309498097</v>
      </c>
      <c r="J118" s="90">
        <v>246.89831294965404</v>
      </c>
      <c r="K118" s="90">
        <v>248.94170230118164</v>
      </c>
      <c r="L118" s="90">
        <v>176.46823854599023</v>
      </c>
      <c r="M118" s="90">
        <v>27.20056996345804</v>
      </c>
      <c r="N118" s="90">
        <v>28.418505700528431</v>
      </c>
      <c r="O118" s="90">
        <f t="shared" si="38"/>
        <v>1053.7778825557932</v>
      </c>
      <c r="P118" s="90">
        <v>13.661594580750451</v>
      </c>
      <c r="Q118" s="90">
        <v>10.170042489962825</v>
      </c>
      <c r="R118" s="90">
        <v>10.280407109541567</v>
      </c>
      <c r="S118" s="90">
        <v>9.2070386623102767</v>
      </c>
      <c r="T118" s="90">
        <v>5.4304599634580422</v>
      </c>
      <c r="U118" s="90">
        <v>6.2055057005284304</v>
      </c>
      <c r="V118" s="90">
        <f t="shared" si="39"/>
        <v>54.955048506551591</v>
      </c>
      <c r="W118" s="90">
        <v>167.71</v>
      </c>
      <c r="X118" s="90">
        <v>168.94</v>
      </c>
      <c r="Y118" s="90">
        <v>168.97</v>
      </c>
      <c r="Z118" s="90">
        <v>166.6</v>
      </c>
      <c r="AA118" s="90">
        <v>177.39235294117648</v>
      </c>
      <c r="AB118" s="90">
        <v>174.19310344827588</v>
      </c>
      <c r="AC118" s="90">
        <f t="shared" si="40"/>
        <v>168.53472537174818</v>
      </c>
      <c r="AD118" s="90">
        <v>6555</v>
      </c>
      <c r="AE118" s="90">
        <v>5625</v>
      </c>
      <c r="AF118" s="90">
        <v>6080</v>
      </c>
      <c r="AG118" s="90">
        <v>5655</v>
      </c>
      <c r="AH118" s="90">
        <v>2135</v>
      </c>
      <c r="AI118" s="100">
        <v>2265</v>
      </c>
      <c r="AJ118" s="90">
        <f t="shared" si="41"/>
        <v>28315</v>
      </c>
      <c r="AK118" s="90">
        <v>278.43478318569885</v>
      </c>
      <c r="AL118" s="90">
        <v>314.20214877697924</v>
      </c>
      <c r="AM118" s="90">
        <v>318.6202521380709</v>
      </c>
      <c r="AN118" s="90">
        <v>286.52259431275945</v>
      </c>
      <c r="AO118" s="90">
        <v>273.0627841978075</v>
      </c>
      <c r="AP118" s="90">
        <v>277.88161034203171</v>
      </c>
      <c r="AQ118" s="90">
        <f t="shared" si="42"/>
        <v>1748.7241729533478</v>
      </c>
    </row>
    <row r="119" spans="1:43" hidden="1" outlineLevel="1">
      <c r="A119" s="99">
        <v>18</v>
      </c>
      <c r="B119" s="90">
        <v>87.515523806036313</v>
      </c>
      <c r="C119" s="90">
        <v>72.357092641027194</v>
      </c>
      <c r="D119" s="90">
        <v>76.51826501744749</v>
      </c>
      <c r="E119" s="90">
        <v>67.779768755904399</v>
      </c>
      <c r="F119" s="90">
        <v>11.852269597005874</v>
      </c>
      <c r="G119" s="90">
        <v>12.422828609587215</v>
      </c>
      <c r="H119" s="90">
        <f t="shared" si="37"/>
        <v>328.44574842700848</v>
      </c>
      <c r="I119" s="90">
        <v>631.78324751084369</v>
      </c>
      <c r="J119" s="90">
        <v>522.97565151807237</v>
      </c>
      <c r="K119" s="90">
        <v>550.92795065140547</v>
      </c>
      <c r="L119" s="90">
        <v>489.05357138152613</v>
      </c>
      <c r="M119" s="90">
        <v>81.342425040963846</v>
      </c>
      <c r="N119" s="90">
        <v>84.315832506024094</v>
      </c>
      <c r="O119" s="90">
        <f t="shared" si="38"/>
        <v>2360.3986786088353</v>
      </c>
      <c r="P119" s="90">
        <v>14.838960190843375</v>
      </c>
      <c r="Q119" s="90">
        <v>11.392313316472288</v>
      </c>
      <c r="R119" s="90">
        <v>11.208597243405624</v>
      </c>
      <c r="S119" s="90">
        <v>8.3247559895261034</v>
      </c>
      <c r="T119" s="90">
        <v>4.3544250409638563</v>
      </c>
      <c r="U119" s="90">
        <v>6.954832506024097</v>
      </c>
      <c r="V119" s="90">
        <f t="shared" si="39"/>
        <v>57.073884287235337</v>
      </c>
      <c r="W119" s="90">
        <v>161.61494032732915</v>
      </c>
      <c r="X119" s="90">
        <v>161.42253164556962</v>
      </c>
      <c r="Y119" s="90">
        <v>162.04469714845808</v>
      </c>
      <c r="Z119" s="90">
        <v>161.6993088641243</v>
      </c>
      <c r="AA119" s="90">
        <v>170</v>
      </c>
      <c r="AB119" s="90">
        <v>171.9</v>
      </c>
      <c r="AC119" s="90">
        <f t="shared" si="40"/>
        <v>162.34645030294703</v>
      </c>
      <c r="AD119" s="90">
        <v>7375</v>
      </c>
      <c r="AE119" s="90">
        <v>6725</v>
      </c>
      <c r="AF119" s="90">
        <v>7305</v>
      </c>
      <c r="AG119" s="90">
        <v>6010</v>
      </c>
      <c r="AH119" s="90">
        <v>2410</v>
      </c>
      <c r="AI119" s="100">
        <v>2910</v>
      </c>
      <c r="AJ119" s="90">
        <f t="shared" si="41"/>
        <v>32735</v>
      </c>
      <c r="AK119" s="90">
        <v>68.578744850650622</v>
      </c>
      <c r="AL119" s="90">
        <v>64.831789091084346</v>
      </c>
      <c r="AM119" s="90">
        <v>63.727427039084318</v>
      </c>
      <c r="AN119" s="90">
        <v>64.418714282891571</v>
      </c>
      <c r="AO119" s="90">
        <v>27.224295502457831</v>
      </c>
      <c r="AP119" s="90">
        <v>37.974449950361446</v>
      </c>
      <c r="AQ119" s="90">
        <f t="shared" si="42"/>
        <v>326.75542071653012</v>
      </c>
    </row>
    <row r="120" spans="1:43" hidden="1" outlineLevel="1">
      <c r="A120" s="99">
        <v>19</v>
      </c>
      <c r="B120" s="90">
        <v>155.25670636320646</v>
      </c>
      <c r="C120" s="90">
        <v>114.9764687314906</v>
      </c>
      <c r="D120" s="90">
        <v>113.67227523605169</v>
      </c>
      <c r="E120" s="90">
        <v>88.217220131708771</v>
      </c>
      <c r="F120" s="90">
        <v>20.22801090831577</v>
      </c>
      <c r="G120" s="90">
        <v>23.13540429900652</v>
      </c>
      <c r="H120" s="90">
        <f t="shared" si="37"/>
        <v>515.48608566977975</v>
      </c>
      <c r="I120" s="90">
        <v>1133.8980736582223</v>
      </c>
      <c r="J120" s="90">
        <v>843.25300848637141</v>
      </c>
      <c r="K120" s="90">
        <v>834.05488590370248</v>
      </c>
      <c r="L120" s="90">
        <v>637.57846108942897</v>
      </c>
      <c r="M120" s="90">
        <v>143.96596228542558</v>
      </c>
      <c r="N120" s="90">
        <v>165.13219199053358</v>
      </c>
      <c r="O120" s="90">
        <f t="shared" si="38"/>
        <v>3757.8825834136842</v>
      </c>
      <c r="P120" s="90">
        <v>30.087614842622276</v>
      </c>
      <c r="Q120" s="90">
        <v>27.434815119571539</v>
      </c>
      <c r="R120" s="90">
        <v>23.983787253702488</v>
      </c>
      <c r="S120" s="90">
        <v>18.719151699428885</v>
      </c>
      <c r="T120" s="90">
        <v>53.208595349941696</v>
      </c>
      <c r="U120" s="90">
        <v>64.852785740533577</v>
      </c>
      <c r="V120" s="90">
        <f t="shared" si="39"/>
        <v>218.28675000580046</v>
      </c>
      <c r="W120" s="90">
        <v>159.75</v>
      </c>
      <c r="X120" s="90">
        <v>159.08000000000001</v>
      </c>
      <c r="Y120" s="90">
        <v>159.01</v>
      </c>
      <c r="Z120" s="90">
        <v>161.43</v>
      </c>
      <c r="AA120" s="90">
        <v>163.92978537195245</v>
      </c>
      <c r="AB120" s="90">
        <v>163.45938593835163</v>
      </c>
      <c r="AC120" s="90">
        <f t="shared" si="40"/>
        <v>160.04357956589794</v>
      </c>
      <c r="AD120" s="90">
        <v>29640</v>
      </c>
      <c r="AE120" s="90">
        <v>26895</v>
      </c>
      <c r="AF120" s="90">
        <v>29640</v>
      </c>
      <c r="AG120" s="90">
        <v>26840</v>
      </c>
      <c r="AH120" s="90">
        <v>18140</v>
      </c>
      <c r="AI120" s="100">
        <v>15820</v>
      </c>
      <c r="AJ120" s="90">
        <f t="shared" si="41"/>
        <v>146975</v>
      </c>
      <c r="AK120" s="90">
        <v>2110.7611544194933</v>
      </c>
      <c r="AL120" s="90">
        <v>2074.9771905091825</v>
      </c>
      <c r="AM120" s="90">
        <v>2092.7705631542221</v>
      </c>
      <c r="AN120" s="90">
        <v>2074.3345576653655</v>
      </c>
      <c r="AO120" s="90">
        <v>1748.3973125758353</v>
      </c>
      <c r="AP120" s="90">
        <v>1884.9276815194321</v>
      </c>
      <c r="AQ120" s="90">
        <f t="shared" si="42"/>
        <v>11986.168459843529</v>
      </c>
    </row>
    <row r="121" spans="1:43" hidden="1" outlineLevel="1">
      <c r="A121" s="99">
        <v>23</v>
      </c>
      <c r="B121" s="90">
        <v>935.94769011781955</v>
      </c>
      <c r="C121" s="90">
        <v>678.95863468884488</v>
      </c>
      <c r="D121" s="90">
        <v>676.30147678715184</v>
      </c>
      <c r="E121" s="90">
        <v>438.54463827936524</v>
      </c>
      <c r="F121" s="90">
        <v>0</v>
      </c>
      <c r="G121" s="90">
        <v>0</v>
      </c>
      <c r="H121" s="90">
        <f t="shared" si="37"/>
        <v>2729.7524398731816</v>
      </c>
      <c r="I121" s="90">
        <v>6900.8059955873823</v>
      </c>
      <c r="J121" s="90">
        <v>5008.2236738986057</v>
      </c>
      <c r="K121" s="90">
        <v>4993.0430577563657</v>
      </c>
      <c r="L121" s="90">
        <v>3261.6580251414512</v>
      </c>
      <c r="M121" s="90">
        <v>0</v>
      </c>
      <c r="N121" s="90">
        <v>0</v>
      </c>
      <c r="O121" s="90">
        <f t="shared" si="38"/>
        <v>20163.730752383806</v>
      </c>
      <c r="P121" s="90">
        <v>74.812806083629511</v>
      </c>
      <c r="Q121" s="90">
        <v>59.667655643434422</v>
      </c>
      <c r="R121" s="90">
        <v>52.799885948625466</v>
      </c>
      <c r="S121" s="90">
        <v>36.802617177365804</v>
      </c>
      <c r="T121" s="90">
        <v>0</v>
      </c>
      <c r="U121" s="90">
        <v>0</v>
      </c>
      <c r="V121" s="90">
        <f t="shared" si="39"/>
        <v>224.08296485305522</v>
      </c>
      <c r="W121" s="90">
        <v>158.24</v>
      </c>
      <c r="X121" s="90">
        <v>158.16999999999999</v>
      </c>
      <c r="Y121" s="90">
        <v>158.03</v>
      </c>
      <c r="Z121" s="90">
        <v>156.87</v>
      </c>
      <c r="AA121" s="90">
        <v>0</v>
      </c>
      <c r="AB121" s="90">
        <v>0</v>
      </c>
      <c r="AC121" s="90">
        <f t="shared" si="40"/>
        <v>157.94900294862092</v>
      </c>
      <c r="AD121" s="90">
        <v>116915</v>
      </c>
      <c r="AE121" s="90">
        <v>106250</v>
      </c>
      <c r="AF121" s="90">
        <v>117425</v>
      </c>
      <c r="AG121" s="90">
        <v>101855</v>
      </c>
      <c r="AH121" s="90">
        <v>2815</v>
      </c>
      <c r="AI121" s="100">
        <v>1250</v>
      </c>
      <c r="AJ121" s="90">
        <f t="shared" si="41"/>
        <v>446510</v>
      </c>
      <c r="AK121" s="90">
        <v>2406.5751077352429</v>
      </c>
      <c r="AL121" s="90">
        <v>2114.7876444339163</v>
      </c>
      <c r="AM121" s="90">
        <v>2292.1093314653822</v>
      </c>
      <c r="AN121" s="90">
        <v>2128.8127215084874</v>
      </c>
      <c r="AO121" s="90">
        <v>687.48800000000006</v>
      </c>
      <c r="AP121" s="90">
        <v>859.35599999999999</v>
      </c>
      <c r="AQ121" s="90">
        <f t="shared" si="42"/>
        <v>10489.128805143029</v>
      </c>
    </row>
    <row r="122" spans="1:43" hidden="1" outlineLevel="1">
      <c r="A122" s="99">
        <v>24</v>
      </c>
      <c r="B122" s="90">
        <v>40.953510584569067</v>
      </c>
      <c r="C122" s="90">
        <v>30.423687523745574</v>
      </c>
      <c r="D122" s="90">
        <v>30.335028844806548</v>
      </c>
      <c r="E122" s="90">
        <v>21.371808866337744</v>
      </c>
      <c r="F122" s="90">
        <v>3.7068292131988252</v>
      </c>
      <c r="G122" s="90">
        <v>3.6016748241397525</v>
      </c>
      <c r="H122" s="90">
        <f t="shared" si="37"/>
        <v>130.39253985679753</v>
      </c>
      <c r="I122" s="90">
        <v>303.58374642078871</v>
      </c>
      <c r="J122" s="90">
        <v>225.08402573279295</v>
      </c>
      <c r="K122" s="90">
        <v>224.28587776166495</v>
      </c>
      <c r="L122" s="90">
        <v>156.71418965439935</v>
      </c>
      <c r="M122" s="90">
        <v>26.895588294416136</v>
      </c>
      <c r="N122" s="90">
        <v>26.13262108097846</v>
      </c>
      <c r="O122" s="90">
        <f t="shared" si="38"/>
        <v>962.6960489450405</v>
      </c>
      <c r="P122" s="90">
        <v>13.72814195278861</v>
      </c>
      <c r="Q122" s="90">
        <v>10.515168512792989</v>
      </c>
      <c r="R122" s="90">
        <v>10.62818821566484</v>
      </c>
      <c r="S122" s="90">
        <v>7.8482413023994155</v>
      </c>
      <c r="T122" s="90">
        <v>10.320120875061299</v>
      </c>
      <c r="U122" s="90">
        <v>9.1475535809784603</v>
      </c>
      <c r="V122" s="90">
        <f t="shared" si="39"/>
        <v>62.187414439685618</v>
      </c>
      <c r="W122" s="90">
        <v>157.38999999999999</v>
      </c>
      <c r="X122" s="90">
        <v>157.69999999999999</v>
      </c>
      <c r="Y122" s="90">
        <v>157.80000000000001</v>
      </c>
      <c r="Z122" s="90">
        <v>159.11000000000001</v>
      </c>
      <c r="AA122" s="90">
        <v>160.80000000000001</v>
      </c>
      <c r="AB122" s="90">
        <v>160.80000000000001</v>
      </c>
      <c r="AC122" s="90">
        <f t="shared" si="40"/>
        <v>158.02582670636892</v>
      </c>
      <c r="AD122" s="90">
        <v>6440</v>
      </c>
      <c r="AE122" s="90">
        <v>5795</v>
      </c>
      <c r="AF122" s="90">
        <v>6115</v>
      </c>
      <c r="AG122" s="90">
        <v>5820</v>
      </c>
      <c r="AH122" s="90">
        <v>815</v>
      </c>
      <c r="AI122" s="100">
        <v>815</v>
      </c>
      <c r="AJ122" s="90">
        <f t="shared" si="41"/>
        <v>25800</v>
      </c>
      <c r="AK122" s="90">
        <v>364.71006478524731</v>
      </c>
      <c r="AL122" s="90">
        <v>349.20906154396761</v>
      </c>
      <c r="AM122" s="90">
        <v>344.95219266569984</v>
      </c>
      <c r="AN122" s="90">
        <v>385.08755137926403</v>
      </c>
      <c r="AO122" s="90">
        <v>348.47412239443918</v>
      </c>
      <c r="AP122" s="90">
        <v>357.67545726485878</v>
      </c>
      <c r="AQ122" s="90">
        <f t="shared" si="42"/>
        <v>2150.1084500334769</v>
      </c>
    </row>
    <row r="123" spans="1:43" hidden="1" outlineLevel="1">
      <c r="A123" s="99">
        <v>25</v>
      </c>
      <c r="B123" s="90">
        <v>15.235865622949882</v>
      </c>
      <c r="C123" s="90">
        <v>11.327172307790315</v>
      </c>
      <c r="D123" s="90">
        <v>11.221166869556152</v>
      </c>
      <c r="E123" s="90">
        <v>8.9560269231585625</v>
      </c>
      <c r="F123" s="90">
        <v>3.1709431171869475</v>
      </c>
      <c r="G123" s="90">
        <v>3.7577522925877465</v>
      </c>
      <c r="H123" s="90">
        <f t="shared" si="37"/>
        <v>53.668927133229609</v>
      </c>
      <c r="I123" s="90">
        <v>95.42317961230998</v>
      </c>
      <c r="J123" s="90">
        <v>69.894183369933586</v>
      </c>
      <c r="K123" s="90">
        <v>71.170946937184084</v>
      </c>
      <c r="L123" s="90">
        <v>57.290007974619527</v>
      </c>
      <c r="M123" s="90">
        <v>19.147997691679517</v>
      </c>
      <c r="N123" s="90">
        <v>22.691492582877345</v>
      </c>
      <c r="O123" s="90">
        <f t="shared" si="38"/>
        <v>335.61780816860403</v>
      </c>
      <c r="P123" s="90">
        <v>6.288725212309946</v>
      </c>
      <c r="Q123" s="90">
        <v>5.0582620899335904</v>
      </c>
      <c r="R123" s="90">
        <v>4.7774563771840644</v>
      </c>
      <c r="S123" s="90">
        <v>9.7835990946195377</v>
      </c>
      <c r="T123" s="90">
        <v>10.468477691679519</v>
      </c>
      <c r="U123" s="90">
        <v>13.076892582877345</v>
      </c>
      <c r="V123" s="90">
        <f t="shared" si="39"/>
        <v>49.453413048604006</v>
      </c>
      <c r="W123" s="90">
        <v>186.28494826665417</v>
      </c>
      <c r="X123" s="90">
        <v>189.07973612481126</v>
      </c>
      <c r="Y123" s="90">
        <v>183.95</v>
      </c>
      <c r="Z123" s="90">
        <v>182.39</v>
      </c>
      <c r="AA123" s="90">
        <v>193.21</v>
      </c>
      <c r="AB123" s="90">
        <v>193.21</v>
      </c>
      <c r="AC123" s="90">
        <f t="shared" si="40"/>
        <v>186.57026671791363</v>
      </c>
      <c r="AD123" s="90">
        <v>2150</v>
      </c>
      <c r="AE123" s="90">
        <v>1910</v>
      </c>
      <c r="AF123" s="90">
        <v>2030</v>
      </c>
      <c r="AG123" s="90">
        <v>1980</v>
      </c>
      <c r="AH123" s="90">
        <v>1085</v>
      </c>
      <c r="AI123" s="100">
        <v>705</v>
      </c>
      <c r="AJ123" s="90">
        <f t="shared" si="41"/>
        <v>9860</v>
      </c>
      <c r="AK123" s="90">
        <v>161.88275782836533</v>
      </c>
      <c r="AL123" s="90">
        <v>96.837329525318694</v>
      </c>
      <c r="AM123" s="90">
        <v>117.9770126582456</v>
      </c>
      <c r="AN123" s="90">
        <v>105.95560292704734</v>
      </c>
      <c r="AO123" s="90">
        <v>103.44784459524054</v>
      </c>
      <c r="AP123" s="90">
        <v>111.24186586143354</v>
      </c>
      <c r="AQ123" s="90">
        <f t="shared" si="42"/>
        <v>697.34241339565096</v>
      </c>
    </row>
    <row r="124" spans="1:43" hidden="1" outlineLevel="1">
      <c r="A124" s="99">
        <v>30</v>
      </c>
      <c r="B124" s="90">
        <v>72.694009416020378</v>
      </c>
      <c r="C124" s="90">
        <v>52.542892577073971</v>
      </c>
      <c r="D124" s="90">
        <v>52.072917151079693</v>
      </c>
      <c r="E124" s="90">
        <v>34.012237100318629</v>
      </c>
      <c r="F124" s="90">
        <v>1.399874545135962</v>
      </c>
      <c r="G124" s="90">
        <v>1.6909843462124661</v>
      </c>
      <c r="H124" s="90">
        <f t="shared" si="37"/>
        <v>214.4129151358411</v>
      </c>
      <c r="I124" s="90">
        <v>540.7886355333336</v>
      </c>
      <c r="J124" s="90">
        <v>392.91424190321283</v>
      </c>
      <c r="K124" s="90">
        <v>390.97749237670706</v>
      </c>
      <c r="L124" s="90">
        <v>257.36386105823283</v>
      </c>
      <c r="M124" s="90">
        <v>11.040719462028761</v>
      </c>
      <c r="N124" s="90">
        <v>13.336683523594376</v>
      </c>
      <c r="O124" s="90">
        <f t="shared" si="38"/>
        <v>1606.4216338571096</v>
      </c>
      <c r="P124" s="90">
        <v>7.5186319657333343</v>
      </c>
      <c r="Q124" s="90">
        <v>5.9486826044128511</v>
      </c>
      <c r="R124" s="90">
        <v>5.9434124711068286</v>
      </c>
      <c r="S124" s="90">
        <v>3.3454612722329311</v>
      </c>
      <c r="T124" s="90">
        <v>0.43873403944811507</v>
      </c>
      <c r="U124" s="90">
        <v>0.46066068609437749</v>
      </c>
      <c r="V124" s="90">
        <f t="shared" si="39"/>
        <v>23.655583039028439</v>
      </c>
      <c r="W124" s="90">
        <v>156.83232542021858</v>
      </c>
      <c r="X124" s="90">
        <v>156.02016125830343</v>
      </c>
      <c r="Y124" s="90">
        <v>155.39057240779579</v>
      </c>
      <c r="Z124" s="90">
        <v>154.1885591507517</v>
      </c>
      <c r="AA124" s="90">
        <v>147.93</v>
      </c>
      <c r="AB124" s="90">
        <v>147.93</v>
      </c>
      <c r="AC124" s="90">
        <f t="shared" si="40"/>
        <v>155.72412986619557</v>
      </c>
      <c r="AD124" s="90">
        <v>15940</v>
      </c>
      <c r="AE124" s="90">
        <v>14980</v>
      </c>
      <c r="AF124" s="90">
        <v>14740</v>
      </c>
      <c r="AG124" s="90">
        <v>14270</v>
      </c>
      <c r="AH124" s="90">
        <v>2385</v>
      </c>
      <c r="AI124" s="100">
        <v>2015</v>
      </c>
      <c r="AJ124" s="90">
        <f t="shared" si="41"/>
        <v>64330</v>
      </c>
      <c r="AK124" s="90">
        <v>207.53100798326287</v>
      </c>
      <c r="AL124" s="90">
        <v>193.60655865915956</v>
      </c>
      <c r="AM124" s="90">
        <v>198.52847232437887</v>
      </c>
      <c r="AN124" s="90">
        <v>188.80955951195318</v>
      </c>
      <c r="AO124" s="90">
        <v>130.5462316129032</v>
      </c>
      <c r="AP124" s="90">
        <v>167.3175075</v>
      </c>
      <c r="AQ124" s="90">
        <f t="shared" si="42"/>
        <v>1086.3393375916578</v>
      </c>
    </row>
    <row r="125" spans="1:43" hidden="1" outlineLevel="1">
      <c r="A125" s="99">
        <v>31</v>
      </c>
      <c r="B125" s="90">
        <v>202.09746582145311</v>
      </c>
      <c r="C125" s="90">
        <v>156.56889148953826</v>
      </c>
      <c r="D125" s="90">
        <v>156.95148027671277</v>
      </c>
      <c r="E125" s="90">
        <v>117.24255521884479</v>
      </c>
      <c r="F125" s="90">
        <v>34.084507814813513</v>
      </c>
      <c r="G125" s="90">
        <v>37.797601649159759</v>
      </c>
      <c r="H125" s="90">
        <f t="shared" si="37"/>
        <v>704.74250227052221</v>
      </c>
      <c r="I125" s="90">
        <v>1427.0410971406156</v>
      </c>
      <c r="J125" s="90">
        <v>1105.8245801761254</v>
      </c>
      <c r="K125" s="90">
        <v>1110.8130676545027</v>
      </c>
      <c r="L125" s="90">
        <v>829.47404079481066</v>
      </c>
      <c r="M125" s="90">
        <v>241.05523543118838</v>
      </c>
      <c r="N125" s="90">
        <v>265.72066648477062</v>
      </c>
      <c r="O125" s="90">
        <f t="shared" si="38"/>
        <v>4979.9286876820142</v>
      </c>
      <c r="P125" s="90">
        <v>23.724713621615091</v>
      </c>
      <c r="Q125" s="90">
        <v>16.569437897125553</v>
      </c>
      <c r="R125" s="90">
        <v>17.605478713502222</v>
      </c>
      <c r="S125" s="90">
        <v>13.29548075981082</v>
      </c>
      <c r="T125" s="90">
        <v>5.5233711408658062</v>
      </c>
      <c r="U125" s="90">
        <v>5.5771501097706624</v>
      </c>
      <c r="V125" s="90">
        <f t="shared" si="39"/>
        <v>82.295632242690147</v>
      </c>
      <c r="W125" s="90">
        <v>165.23</v>
      </c>
      <c r="X125" s="90">
        <v>165.19</v>
      </c>
      <c r="Y125" s="90">
        <v>164.85</v>
      </c>
      <c r="Z125" s="90">
        <v>164.91</v>
      </c>
      <c r="AA125" s="90">
        <v>164.97</v>
      </c>
      <c r="AB125" s="90">
        <v>165.96</v>
      </c>
      <c r="AC125" s="90">
        <f t="shared" si="40"/>
        <v>165.10942158325804</v>
      </c>
      <c r="AD125" s="90">
        <v>19995</v>
      </c>
      <c r="AE125" s="90">
        <v>17945</v>
      </c>
      <c r="AF125" s="90">
        <v>19695</v>
      </c>
      <c r="AG125" s="90">
        <v>19015</v>
      </c>
      <c r="AH125" s="90">
        <v>7520</v>
      </c>
      <c r="AI125" s="100">
        <v>7180</v>
      </c>
      <c r="AJ125" s="90">
        <f t="shared" si="41"/>
        <v>91350</v>
      </c>
      <c r="AK125" s="90">
        <v>3374.803710828437</v>
      </c>
      <c r="AL125" s="90">
        <v>3336.1488598105675</v>
      </c>
      <c r="AM125" s="90">
        <v>3355.8300290592701</v>
      </c>
      <c r="AN125" s="90">
        <v>3331.8560674476889</v>
      </c>
      <c r="AO125" s="90">
        <v>2460.9365205774839</v>
      </c>
      <c r="AP125" s="90">
        <v>2659.999714989086</v>
      </c>
      <c r="AQ125" s="90">
        <f t="shared" si="42"/>
        <v>18519.574902712535</v>
      </c>
    </row>
    <row r="126" spans="1:43" hidden="1" outlineLevel="1">
      <c r="A126" s="99">
        <v>33</v>
      </c>
      <c r="B126" s="90">
        <v>372.12560272534529</v>
      </c>
      <c r="C126" s="90">
        <v>278.44998013380842</v>
      </c>
      <c r="D126" s="90">
        <v>280.87318347610125</v>
      </c>
      <c r="E126" s="90">
        <v>196.22649394835278</v>
      </c>
      <c r="F126" s="90">
        <v>33.241966511058394</v>
      </c>
      <c r="G126" s="90">
        <v>33.966437172974011</v>
      </c>
      <c r="H126" s="90">
        <f t="shared" si="37"/>
        <v>1194.8836639676401</v>
      </c>
      <c r="I126" s="90">
        <v>2668.0037902027852</v>
      </c>
      <c r="J126" s="90">
        <v>1996.261335129491</v>
      </c>
      <c r="K126" s="90">
        <v>2008.5734332553905</v>
      </c>
      <c r="L126" s="90">
        <v>1407.0447650738799</v>
      </c>
      <c r="M126" s="90">
        <v>238.6259595993829</v>
      </c>
      <c r="N126" s="90">
        <v>244.62424373163907</v>
      </c>
      <c r="O126" s="90">
        <f t="shared" si="38"/>
        <v>8563.1335269925694</v>
      </c>
      <c r="P126" s="90">
        <v>39.848539027531146</v>
      </c>
      <c r="Q126" s="90">
        <v>31.44566676067797</v>
      </c>
      <c r="R126" s="90">
        <v>30.810466675821562</v>
      </c>
      <c r="S126" s="90">
        <v>22.88649395149552</v>
      </c>
      <c r="T126" s="90">
        <v>2.8328771862375319</v>
      </c>
      <c r="U126" s="90">
        <v>2.7695247813265569</v>
      </c>
      <c r="V126" s="90">
        <f t="shared" si="39"/>
        <v>130.59356838309029</v>
      </c>
      <c r="W126" s="90">
        <v>162.72999999999999</v>
      </c>
      <c r="X126" s="90">
        <v>162.74</v>
      </c>
      <c r="Y126" s="90">
        <v>163.15</v>
      </c>
      <c r="Z126" s="90">
        <v>162.71</v>
      </c>
      <c r="AA126" s="90">
        <v>162.53</v>
      </c>
      <c r="AB126" s="90">
        <v>162</v>
      </c>
      <c r="AC126" s="90">
        <f t="shared" si="40"/>
        <v>162.80113303421615</v>
      </c>
      <c r="AD126" s="90">
        <v>43440</v>
      </c>
      <c r="AE126" s="90">
        <v>37765</v>
      </c>
      <c r="AF126" s="90">
        <v>39540</v>
      </c>
      <c r="AG126" s="90">
        <v>38560</v>
      </c>
      <c r="AH126" s="90">
        <v>13845</v>
      </c>
      <c r="AI126" s="100">
        <v>17140</v>
      </c>
      <c r="AJ126" s="90">
        <f t="shared" si="41"/>
        <v>190290</v>
      </c>
      <c r="AK126" s="90">
        <v>3390.7573637196679</v>
      </c>
      <c r="AL126" s="90">
        <v>3219.9989163552696</v>
      </c>
      <c r="AM126" s="90">
        <v>3338.171542302824</v>
      </c>
      <c r="AN126" s="90">
        <v>3295.3935221919328</v>
      </c>
      <c r="AO126" s="90">
        <v>2582.3153889791934</v>
      </c>
      <c r="AP126" s="90">
        <v>2168.1743201863987</v>
      </c>
      <c r="AQ126" s="90">
        <f t="shared" si="42"/>
        <v>17994.811053735288</v>
      </c>
    </row>
    <row r="127" spans="1:43" hidden="1" outlineLevel="1">
      <c r="A127" s="99">
        <v>35</v>
      </c>
      <c r="B127" s="90">
        <v>54.093597662126001</v>
      </c>
      <c r="C127" s="90">
        <v>49.693813348712645</v>
      </c>
      <c r="D127" s="90">
        <v>56.15127400245013</v>
      </c>
      <c r="E127" s="90">
        <v>54.152796706227399</v>
      </c>
      <c r="F127" s="90">
        <v>50.68179158901053</v>
      </c>
      <c r="G127" s="90">
        <v>45.95032180446988</v>
      </c>
      <c r="H127" s="90">
        <f t="shared" si="37"/>
        <v>310.72359511299658</v>
      </c>
      <c r="I127" s="90">
        <v>373.72992928337351</v>
      </c>
      <c r="J127" s="90">
        <v>345.29499104021386</v>
      </c>
      <c r="K127" s="90">
        <v>387.78556611646593</v>
      </c>
      <c r="L127" s="90">
        <v>373.85113330495278</v>
      </c>
      <c r="M127" s="90">
        <v>351.74094505081621</v>
      </c>
      <c r="N127" s="90">
        <v>321.89490479196786</v>
      </c>
      <c r="O127" s="90">
        <f t="shared" si="38"/>
        <v>2154.2974695877901</v>
      </c>
      <c r="P127" s="90">
        <v>13.129929283373494</v>
      </c>
      <c r="Q127" s="90">
        <v>10.281657706880855</v>
      </c>
      <c r="R127" s="90">
        <v>10.575566116465865</v>
      </c>
      <c r="S127" s="90">
        <v>9.4277999716198106</v>
      </c>
      <c r="T127" s="90">
        <v>4.7276117174832653</v>
      </c>
      <c r="U127" s="90">
        <v>5.2049047919678717</v>
      </c>
      <c r="V127" s="90">
        <f t="shared" si="39"/>
        <v>53.34746958779116</v>
      </c>
      <c r="W127" s="90">
        <v>168.87</v>
      </c>
      <c r="X127" s="90">
        <v>167.91</v>
      </c>
      <c r="Y127" s="90">
        <v>168.94</v>
      </c>
      <c r="Z127" s="90">
        <v>169</v>
      </c>
      <c r="AA127" s="90">
        <v>168.11</v>
      </c>
      <c r="AB127" s="90">
        <v>166.54782689738732</v>
      </c>
      <c r="AC127" s="90">
        <f t="shared" si="40"/>
        <v>168.28022241338911</v>
      </c>
      <c r="AD127" s="90">
        <v>9665</v>
      </c>
      <c r="AE127" s="90">
        <v>8950</v>
      </c>
      <c r="AF127" s="90">
        <v>9805</v>
      </c>
      <c r="AG127" s="90">
        <v>9655</v>
      </c>
      <c r="AH127" s="90">
        <v>8315</v>
      </c>
      <c r="AI127" s="100">
        <v>9940</v>
      </c>
      <c r="AJ127" s="90">
        <f t="shared" si="41"/>
        <v>56330</v>
      </c>
      <c r="AK127" s="90">
        <v>3136.2504624236726</v>
      </c>
      <c r="AL127" s="90">
        <v>2958.824366129083</v>
      </c>
      <c r="AM127" s="90">
        <v>3154.7604673003175</v>
      </c>
      <c r="AN127" s="90">
        <v>3204.8977346649672</v>
      </c>
      <c r="AO127" s="90">
        <v>3107.5871233697189</v>
      </c>
      <c r="AP127" s="90">
        <v>2726.7803609541879</v>
      </c>
      <c r="AQ127" s="90">
        <f t="shared" si="42"/>
        <v>18289.100514841946</v>
      </c>
    </row>
    <row r="128" spans="1:43" hidden="1" outlineLevel="1">
      <c r="A128" s="99">
        <v>37</v>
      </c>
      <c r="B128" s="90">
        <v>2654.5355702224715</v>
      </c>
      <c r="C128" s="90">
        <v>1984.5833304042314</v>
      </c>
      <c r="D128" s="90">
        <v>2066.1982403678467</v>
      </c>
      <c r="E128" s="90">
        <v>1801.0611197087503</v>
      </c>
      <c r="F128" s="90">
        <v>298.92908273188141</v>
      </c>
      <c r="G128" s="90">
        <v>314.97941492937497</v>
      </c>
      <c r="H128" s="90">
        <f t="shared" si="37"/>
        <v>9120.2867583645584</v>
      </c>
      <c r="I128" s="90">
        <v>19873.195328837541</v>
      </c>
      <c r="J128" s="90">
        <v>14784.762931952309</v>
      </c>
      <c r="K128" s="90">
        <v>15398.677765281929</v>
      </c>
      <c r="L128" s="90">
        <v>13478.664129626468</v>
      </c>
      <c r="M128" s="90">
        <v>2203.7459322554887</v>
      </c>
      <c r="N128" s="90">
        <v>2327.4979771109779</v>
      </c>
      <c r="O128" s="90">
        <f t="shared" si="38"/>
        <v>68066.544065064722</v>
      </c>
      <c r="P128" s="90">
        <v>406.61290270390725</v>
      </c>
      <c r="Q128" s="90">
        <v>311.7726991104492</v>
      </c>
      <c r="R128" s="90">
        <v>316.9663822794281</v>
      </c>
      <c r="S128" s="90">
        <v>241.11691073401147</v>
      </c>
      <c r="T128" s="90">
        <v>44.713125462101537</v>
      </c>
      <c r="U128" s="90">
        <v>48.620888848477946</v>
      </c>
      <c r="V128" s="90">
        <f t="shared" si="39"/>
        <v>1369.8029091383758</v>
      </c>
      <c r="W128" s="90">
        <v>155.84230519896144</v>
      </c>
      <c r="X128" s="90">
        <v>156.61000000000001</v>
      </c>
      <c r="Y128" s="90">
        <v>156.55000000000001</v>
      </c>
      <c r="Z128" s="90">
        <v>155.9</v>
      </c>
      <c r="AA128" s="90">
        <v>158.26</v>
      </c>
      <c r="AB128" s="90">
        <v>157.89099999999999</v>
      </c>
      <c r="AC128" s="90">
        <f t="shared" si="40"/>
        <v>156.32891307987174</v>
      </c>
      <c r="AD128" s="90">
        <v>408420</v>
      </c>
      <c r="AE128" s="90">
        <v>313865</v>
      </c>
      <c r="AF128" s="90">
        <v>331345</v>
      </c>
      <c r="AG128" s="90">
        <v>273570</v>
      </c>
      <c r="AH128" s="90">
        <v>79415</v>
      </c>
      <c r="AI128" s="100">
        <v>92365</v>
      </c>
      <c r="AJ128" s="90">
        <f t="shared" si="41"/>
        <v>1498980</v>
      </c>
      <c r="AK128" s="90">
        <v>25191.823837965214</v>
      </c>
      <c r="AL128" s="90">
        <v>22988.728626193759</v>
      </c>
      <c r="AM128" s="90">
        <v>23482.488775773683</v>
      </c>
      <c r="AN128" s="90">
        <v>23002.919768148498</v>
      </c>
      <c r="AO128" s="90">
        <v>18507.74102880542</v>
      </c>
      <c r="AP128" s="90">
        <v>16390.673217176238</v>
      </c>
      <c r="AQ128" s="90">
        <f t="shared" si="42"/>
        <v>129564.37525406282</v>
      </c>
    </row>
    <row r="129" spans="1:43" hidden="1" outlineLevel="1">
      <c r="A129" s="99">
        <v>39</v>
      </c>
      <c r="B129" s="90">
        <v>16.845486217675802</v>
      </c>
      <c r="C129" s="90">
        <v>12.093847928468222</v>
      </c>
      <c r="D129" s="90">
        <v>12.058562606098207</v>
      </c>
      <c r="E129" s="90">
        <v>7.8656665083770827</v>
      </c>
      <c r="F129" s="90">
        <v>0</v>
      </c>
      <c r="G129" s="90">
        <v>0</v>
      </c>
      <c r="H129" s="90">
        <f t="shared" si="37"/>
        <v>48.863563260619308</v>
      </c>
      <c r="I129" s="90">
        <v>128.01321839357436</v>
      </c>
      <c r="J129" s="90">
        <v>92.896603775100388</v>
      </c>
      <c r="K129" s="90">
        <v>92.637764257028152</v>
      </c>
      <c r="L129" s="90">
        <v>60.97259638554214</v>
      </c>
      <c r="M129" s="90">
        <v>0</v>
      </c>
      <c r="N129" s="90">
        <v>0</v>
      </c>
      <c r="O129" s="90">
        <f t="shared" si="38"/>
        <v>374.52018281124504</v>
      </c>
      <c r="P129" s="90">
        <v>1.2945143935742973</v>
      </c>
      <c r="Q129" s="90">
        <v>0.93079897510040155</v>
      </c>
      <c r="R129" s="90">
        <v>0.90847465702811259</v>
      </c>
      <c r="S129" s="90">
        <v>0.57177558554216845</v>
      </c>
      <c r="T129" s="90">
        <v>0</v>
      </c>
      <c r="U129" s="90">
        <v>0</v>
      </c>
      <c r="V129" s="90">
        <f t="shared" si="39"/>
        <v>3.7055636112449797</v>
      </c>
      <c r="W129" s="90">
        <v>153.53</v>
      </c>
      <c r="X129" s="90">
        <v>151.88999999999999</v>
      </c>
      <c r="Y129" s="90">
        <v>151.87</v>
      </c>
      <c r="Z129" s="90">
        <v>150.51</v>
      </c>
      <c r="AA129" s="90">
        <v>0</v>
      </c>
      <c r="AB129" s="90">
        <v>0</v>
      </c>
      <c r="AC129" s="90">
        <f t="shared" si="40"/>
        <v>152.22094809187024</v>
      </c>
      <c r="AD129" s="90">
        <v>3405</v>
      </c>
      <c r="AE129" s="90">
        <v>2925</v>
      </c>
      <c r="AF129" s="90">
        <v>2715</v>
      </c>
      <c r="AG129" s="90">
        <v>2605</v>
      </c>
      <c r="AH129" s="90">
        <v>90</v>
      </c>
      <c r="AI129" s="100">
        <v>50</v>
      </c>
      <c r="AJ129" s="90">
        <f t="shared" si="41"/>
        <v>11790</v>
      </c>
      <c r="AK129" s="90">
        <v>3.198</v>
      </c>
      <c r="AL129" s="90">
        <v>3.12</v>
      </c>
      <c r="AM129" s="90">
        <v>3.198</v>
      </c>
      <c r="AN129" s="90">
        <v>3.3260000000000001</v>
      </c>
      <c r="AO129" s="90">
        <v>2.4780000000000002</v>
      </c>
      <c r="AP129" s="90">
        <v>3.0960000000000001</v>
      </c>
      <c r="AQ129" s="90">
        <f t="shared" si="42"/>
        <v>18.416</v>
      </c>
    </row>
    <row r="130" spans="1:43" hidden="1" outlineLevel="1">
      <c r="A130" s="99">
        <v>41</v>
      </c>
      <c r="B130" s="90">
        <v>30.314485779512413</v>
      </c>
      <c r="C130" s="90">
        <v>22.268981509329024</v>
      </c>
      <c r="D130" s="90">
        <v>21.901917592766974</v>
      </c>
      <c r="E130" s="90">
        <v>14.884566258706693</v>
      </c>
      <c r="F130" s="90">
        <v>2.0930188238523479</v>
      </c>
      <c r="G130" s="90">
        <v>1.5976612693513275</v>
      </c>
      <c r="H130" s="90">
        <f t="shared" si="37"/>
        <v>93.060631233518791</v>
      </c>
      <c r="I130" s="90">
        <v>220.08925714399317</v>
      </c>
      <c r="J130" s="90">
        <v>162.90387394345379</v>
      </c>
      <c r="K130" s="90">
        <v>160.70234664498</v>
      </c>
      <c r="L130" s="90">
        <v>111.10707671589211</v>
      </c>
      <c r="M130" s="90">
        <v>15.623512233253013</v>
      </c>
      <c r="N130" s="90">
        <v>11.925874770854849</v>
      </c>
      <c r="O130" s="90">
        <f t="shared" si="38"/>
        <v>682.35194145242701</v>
      </c>
      <c r="P130" s="90">
        <v>6.435828743993115</v>
      </c>
      <c r="Q130" s="90">
        <v>6.6122038634538161</v>
      </c>
      <c r="R130" s="90">
        <v>5.5502784849799189</v>
      </c>
      <c r="S130" s="90">
        <v>6.5358230358921405</v>
      </c>
      <c r="T130" s="90">
        <v>6.5922622332530123</v>
      </c>
      <c r="U130" s="90">
        <v>3.8628747708548485</v>
      </c>
      <c r="V130" s="90">
        <f t="shared" si="39"/>
        <v>35.589271132426852</v>
      </c>
      <c r="W130" s="90">
        <v>160.69999999999999</v>
      </c>
      <c r="X130" s="90">
        <v>159.49</v>
      </c>
      <c r="Y130" s="90">
        <v>159.01</v>
      </c>
      <c r="Z130" s="90">
        <v>156.30000000000001</v>
      </c>
      <c r="AA130" s="90">
        <v>156.30000000000001</v>
      </c>
      <c r="AB130" s="90">
        <v>156.30000000000001</v>
      </c>
      <c r="AC130" s="90">
        <f t="shared" si="40"/>
        <v>159.11901366709188</v>
      </c>
      <c r="AD130" s="90">
        <v>6485</v>
      </c>
      <c r="AE130" s="90">
        <v>5710</v>
      </c>
      <c r="AF130" s="90">
        <v>6100</v>
      </c>
      <c r="AG130" s="90">
        <v>5980</v>
      </c>
      <c r="AH130" s="90">
        <v>1340</v>
      </c>
      <c r="AI130" s="100">
        <v>1360</v>
      </c>
      <c r="AJ130" s="90">
        <f t="shared" si="41"/>
        <v>26975</v>
      </c>
      <c r="AK130" s="90">
        <v>94.412000000000006</v>
      </c>
      <c r="AL130" s="90">
        <v>100.48699999999999</v>
      </c>
      <c r="AM130" s="90">
        <v>91.132000000000005</v>
      </c>
      <c r="AN130" s="90">
        <v>108.35000000000001</v>
      </c>
      <c r="AO130" s="90">
        <v>107.28400000000001</v>
      </c>
      <c r="AP130" s="90">
        <v>72.900000000000006</v>
      </c>
      <c r="AQ130" s="90">
        <f t="shared" si="42"/>
        <v>574.56500000000005</v>
      </c>
    </row>
    <row r="131" spans="1:43" hidden="1" outlineLevel="1">
      <c r="A131" s="99">
        <v>43</v>
      </c>
      <c r="B131" s="90">
        <v>9.4596218388439084</v>
      </c>
      <c r="C131" s="90">
        <v>6.7507906184405728</v>
      </c>
      <c r="D131" s="90">
        <v>6.6804673904938463</v>
      </c>
      <c r="E131" s="90">
        <v>4.284475565852051</v>
      </c>
      <c r="F131" s="90">
        <v>0</v>
      </c>
      <c r="G131" s="90">
        <v>0</v>
      </c>
      <c r="H131" s="90">
        <f t="shared" si="37"/>
        <v>27.175355413630378</v>
      </c>
      <c r="I131" s="90">
        <v>62.41239038152613</v>
      </c>
      <c r="J131" s="90">
        <v>44.681689718875496</v>
      </c>
      <c r="K131" s="90">
        <v>44.216123895582349</v>
      </c>
      <c r="L131" s="90">
        <v>28.232727108433721</v>
      </c>
      <c r="M131" s="90">
        <v>0</v>
      </c>
      <c r="N131" s="90">
        <v>0</v>
      </c>
      <c r="O131" s="90">
        <f t="shared" si="38"/>
        <v>179.5429311044177</v>
      </c>
      <c r="P131" s="90">
        <v>1.1321303815261043</v>
      </c>
      <c r="Q131" s="90">
        <v>0.87557771887550206</v>
      </c>
      <c r="R131" s="90">
        <v>0.87269989558232941</v>
      </c>
      <c r="S131" s="90">
        <v>0.5315751084337349</v>
      </c>
      <c r="T131" s="90">
        <v>0</v>
      </c>
      <c r="U131" s="90">
        <v>0</v>
      </c>
      <c r="V131" s="90">
        <f t="shared" si="39"/>
        <v>3.4119831044176707</v>
      </c>
      <c r="W131" s="90">
        <v>176.83469371012666</v>
      </c>
      <c r="X131" s="90">
        <v>176.27452999104744</v>
      </c>
      <c r="Y131" s="90">
        <v>176.27498869289914</v>
      </c>
      <c r="Z131" s="90">
        <v>177.05547290116897</v>
      </c>
      <c r="AA131" s="90">
        <v>0</v>
      </c>
      <c r="AB131" s="90">
        <v>0</v>
      </c>
      <c r="AC131" s="90">
        <f t="shared" si="40"/>
        <v>176.59216759698697</v>
      </c>
      <c r="AD131" s="90">
        <v>1855</v>
      </c>
      <c r="AE131" s="90">
        <v>1940</v>
      </c>
      <c r="AF131" s="90">
        <v>1715</v>
      </c>
      <c r="AG131" s="90">
        <v>1670</v>
      </c>
      <c r="AH131" s="90">
        <v>50</v>
      </c>
      <c r="AI131" s="100">
        <v>25</v>
      </c>
      <c r="AJ131" s="90">
        <f t="shared" si="41"/>
        <v>7255</v>
      </c>
      <c r="AK131" s="90">
        <v>0.45200000000000001</v>
      </c>
      <c r="AL131" s="90">
        <v>0.40799999999999997</v>
      </c>
      <c r="AM131" s="90">
        <v>0.45200000000000001</v>
      </c>
      <c r="AN131" s="90">
        <v>0.438</v>
      </c>
      <c r="AO131" s="90">
        <v>0.35</v>
      </c>
      <c r="AP131" s="90">
        <v>0.438</v>
      </c>
      <c r="AQ131" s="90">
        <f t="shared" si="42"/>
        <v>2.5380000000000003</v>
      </c>
    </row>
    <row r="132" spans="1:43" hidden="1" outlineLevel="1">
      <c r="A132" s="99">
        <v>44</v>
      </c>
      <c r="B132" s="90">
        <v>77.361463083760597</v>
      </c>
      <c r="C132" s="90">
        <v>61.075113699603683</v>
      </c>
      <c r="D132" s="90">
        <v>57.384508355240158</v>
      </c>
      <c r="E132" s="90">
        <v>35.255483567947863</v>
      </c>
      <c r="F132" s="90">
        <v>0</v>
      </c>
      <c r="G132" s="90">
        <v>0</v>
      </c>
      <c r="H132" s="90">
        <f t="shared" si="37"/>
        <v>231.07656870655228</v>
      </c>
      <c r="I132" s="90">
        <v>576.21759540080336</v>
      </c>
      <c r="J132" s="90">
        <v>458.48158316144577</v>
      </c>
      <c r="K132" s="90">
        <v>433.03360504979929</v>
      </c>
      <c r="L132" s="90">
        <v>269.07225962248987</v>
      </c>
      <c r="M132" s="90">
        <v>0</v>
      </c>
      <c r="N132" s="90">
        <v>0</v>
      </c>
      <c r="O132" s="90">
        <f t="shared" si="38"/>
        <v>1736.8050432345381</v>
      </c>
      <c r="P132" s="90">
        <v>7.1449779544032124</v>
      </c>
      <c r="Q132" s="90">
        <v>5.7388258910457832</v>
      </c>
      <c r="R132" s="90">
        <v>5.0961764361991966</v>
      </c>
      <c r="S132" s="90">
        <v>3.0734342064899587</v>
      </c>
      <c r="T132" s="90">
        <v>0</v>
      </c>
      <c r="U132" s="90">
        <v>0</v>
      </c>
      <c r="V132" s="90">
        <f t="shared" si="39"/>
        <v>21.053414488138152</v>
      </c>
      <c r="W132" s="90">
        <v>156.63999999999999</v>
      </c>
      <c r="X132" s="90">
        <v>155.41999999999999</v>
      </c>
      <c r="Y132" s="90">
        <v>154.61000000000001</v>
      </c>
      <c r="Z132" s="90">
        <v>152.87</v>
      </c>
      <c r="AA132" s="90">
        <v>0</v>
      </c>
      <c r="AB132" s="90">
        <v>0</v>
      </c>
      <c r="AC132" s="90">
        <f t="shared" si="40"/>
        <v>155.22774697940949</v>
      </c>
      <c r="AD132" s="90">
        <v>9245</v>
      </c>
      <c r="AE132" s="90">
        <v>8055</v>
      </c>
      <c r="AF132" s="90">
        <v>8195</v>
      </c>
      <c r="AG132" s="90">
        <v>8080</v>
      </c>
      <c r="AH132" s="90">
        <v>140</v>
      </c>
      <c r="AI132" s="100">
        <v>50</v>
      </c>
      <c r="AJ132" s="90">
        <f t="shared" si="41"/>
        <v>33765</v>
      </c>
      <c r="AK132" s="90">
        <v>39.424406440000006</v>
      </c>
      <c r="AL132" s="90">
        <v>35.774818719999999</v>
      </c>
      <c r="AM132" s="90">
        <v>39.424406440000006</v>
      </c>
      <c r="AN132" s="90">
        <v>37.647218600000009</v>
      </c>
      <c r="AO132" s="90">
        <v>7.2290000000000001</v>
      </c>
      <c r="AP132" s="90">
        <v>9.0660000000000007</v>
      </c>
      <c r="AQ132" s="90">
        <f t="shared" si="42"/>
        <v>168.56585020000003</v>
      </c>
    </row>
    <row r="133" spans="1:43" hidden="1" outlineLevel="1">
      <c r="A133" s="99">
        <v>45</v>
      </c>
      <c r="B133" s="90">
        <v>23.680059001391299</v>
      </c>
      <c r="C133" s="90">
        <v>17.851138175631682</v>
      </c>
      <c r="D133" s="90">
        <v>18.031633542231301</v>
      </c>
      <c r="E133" s="90">
        <v>12.05001288659097</v>
      </c>
      <c r="F133" s="90">
        <v>0</v>
      </c>
      <c r="G133" s="90">
        <v>0</v>
      </c>
      <c r="H133" s="90">
        <f t="shared" si="37"/>
        <v>71.612843605845256</v>
      </c>
      <c r="I133" s="90">
        <v>173.15030786839054</v>
      </c>
      <c r="J133" s="90">
        <v>129.16079333810316</v>
      </c>
      <c r="K133" s="90">
        <v>130.66122879626204</v>
      </c>
      <c r="L133" s="90">
        <v>85.939985193636048</v>
      </c>
      <c r="M133" s="90">
        <v>0</v>
      </c>
      <c r="N133" s="90">
        <v>0</v>
      </c>
      <c r="O133" s="90">
        <f t="shared" si="38"/>
        <v>518.91231519639177</v>
      </c>
      <c r="P133" s="90">
        <v>6.5109806683904852</v>
      </c>
      <c r="Q133" s="90">
        <v>7.7469526981031827</v>
      </c>
      <c r="R133" s="90">
        <v>11.947723516261968</v>
      </c>
      <c r="S133" s="90">
        <v>10.548875753636084</v>
      </c>
      <c r="T133" s="90">
        <v>0</v>
      </c>
      <c r="U133" s="90">
        <v>0</v>
      </c>
      <c r="V133" s="90">
        <f t="shared" si="39"/>
        <v>36.754532636391716</v>
      </c>
      <c r="W133" s="90">
        <v>159.56</v>
      </c>
      <c r="X133" s="90">
        <v>161.25</v>
      </c>
      <c r="Y133" s="90">
        <v>161.01</v>
      </c>
      <c r="Z133" s="90">
        <v>163.59</v>
      </c>
      <c r="AA133" s="90">
        <v>0</v>
      </c>
      <c r="AB133" s="90">
        <v>0</v>
      </c>
      <c r="AC133" s="90">
        <f t="shared" si="40"/>
        <v>161.01319091635153</v>
      </c>
      <c r="AD133" s="90">
        <v>3685</v>
      </c>
      <c r="AE133" s="90">
        <v>3360</v>
      </c>
      <c r="AF133" s="90">
        <v>3685</v>
      </c>
      <c r="AG133" s="90">
        <v>3415</v>
      </c>
      <c r="AH133" s="90">
        <v>25</v>
      </c>
      <c r="AI133" s="101">
        <v>15</v>
      </c>
      <c r="AJ133" s="90">
        <f t="shared" si="41"/>
        <v>14185</v>
      </c>
      <c r="AK133" s="90">
        <v>25.014018472103434</v>
      </c>
      <c r="AL133" s="90">
        <v>21.342647600286188</v>
      </c>
      <c r="AM133" s="90">
        <v>22.464673727775722</v>
      </c>
      <c r="AN133" s="90">
        <v>19.306399111618163</v>
      </c>
      <c r="AO133" s="90">
        <v>11.761000000000001</v>
      </c>
      <c r="AP133" s="90">
        <v>14.15</v>
      </c>
      <c r="AQ133" s="90">
        <f t="shared" si="42"/>
        <v>114.03873891178351</v>
      </c>
    </row>
    <row r="134" spans="1:43" hidden="1" outlineLevel="1">
      <c r="A134" s="99">
        <v>46</v>
      </c>
      <c r="B134" s="90">
        <v>88.313399652548611</v>
      </c>
      <c r="C134" s="90">
        <v>66.321914634129541</v>
      </c>
      <c r="D134" s="90">
        <v>65.525135268147423</v>
      </c>
      <c r="E134" s="90">
        <v>44.153468267222166</v>
      </c>
      <c r="F134" s="90">
        <v>5.2248593625263</v>
      </c>
      <c r="G134" s="90">
        <v>5.7436379441018133</v>
      </c>
      <c r="H134" s="90">
        <f t="shared" si="37"/>
        <v>275.28241512867584</v>
      </c>
      <c r="I134" s="90">
        <v>650.07258671686759</v>
      </c>
      <c r="J134" s="90">
        <v>488.62995583132522</v>
      </c>
      <c r="K134" s="90">
        <v>485.55642666144604</v>
      </c>
      <c r="L134" s="90">
        <v>331.9515365823292</v>
      </c>
      <c r="M134" s="90">
        <v>39.379315627309239</v>
      </c>
      <c r="N134" s="90">
        <v>43.289305176706826</v>
      </c>
      <c r="O134" s="90">
        <f t="shared" si="38"/>
        <v>2038.8791265959844</v>
      </c>
      <c r="P134" s="90">
        <v>16.28898031686747</v>
      </c>
      <c r="Q134" s="90">
        <v>13.7454721513253</v>
      </c>
      <c r="R134" s="90">
        <v>13.756421301445783</v>
      </c>
      <c r="S134" s="90">
        <v>11.572907302329316</v>
      </c>
      <c r="T134" s="90">
        <v>0.65676562730923704</v>
      </c>
      <c r="U134" s="90">
        <v>0.69240517670682733</v>
      </c>
      <c r="V134" s="90">
        <f t="shared" si="39"/>
        <v>56.712951875983926</v>
      </c>
      <c r="W134" s="90">
        <v>158.5</v>
      </c>
      <c r="X134" s="90">
        <v>158.35853765435817</v>
      </c>
      <c r="Y134" s="90">
        <v>157.44640003295163</v>
      </c>
      <c r="Z134" s="90">
        <v>155.1867562403167</v>
      </c>
      <c r="AA134" s="90">
        <v>154.80000000000001</v>
      </c>
      <c r="AB134" s="90">
        <v>154.80000000000001</v>
      </c>
      <c r="AC134" s="90">
        <f t="shared" si="40"/>
        <v>157.52573173515032</v>
      </c>
      <c r="AD134" s="90">
        <v>13010</v>
      </c>
      <c r="AE134" s="90">
        <v>11425</v>
      </c>
      <c r="AF134" s="90">
        <v>12790</v>
      </c>
      <c r="AG134" s="90">
        <v>11490</v>
      </c>
      <c r="AH134" s="90">
        <v>1885</v>
      </c>
      <c r="AI134" s="101">
        <v>2005</v>
      </c>
      <c r="AJ134" s="90">
        <f t="shared" si="41"/>
        <v>52605</v>
      </c>
      <c r="AK134" s="90">
        <v>453.45135520301204</v>
      </c>
      <c r="AL134" s="90">
        <v>393.81479734987954</v>
      </c>
      <c r="AM134" s="90">
        <v>439.33038559968674</v>
      </c>
      <c r="AN134" s="90">
        <v>432.93309219493972</v>
      </c>
      <c r="AO134" s="90">
        <v>375.05175893763857</v>
      </c>
      <c r="AP134" s="90">
        <v>342.5433583106024</v>
      </c>
      <c r="AQ134" s="90">
        <f t="shared" si="42"/>
        <v>2437.1247475957589</v>
      </c>
    </row>
    <row r="135" spans="1:43" hidden="1" outlineLevel="1">
      <c r="B135" s="39">
        <f>SUM(B114:B134)</f>
        <v>5229.6784948672521</v>
      </c>
      <c r="C135" s="39">
        <f t="shared" ref="C135:AQ135" si="43">SUM(C114:C134)</f>
        <v>3916.2265495153579</v>
      </c>
      <c r="D135" s="39">
        <f t="shared" si="43"/>
        <v>4008.6336944237041</v>
      </c>
      <c r="E135" s="39">
        <f t="shared" si="43"/>
        <v>3164.2819386789374</v>
      </c>
      <c r="F135" s="39">
        <f t="shared" si="43"/>
        <v>518.47827347335669</v>
      </c>
      <c r="G135" s="39">
        <f t="shared" si="43"/>
        <v>543.24775622561833</v>
      </c>
      <c r="H135" s="39">
        <f t="shared" si="43"/>
        <v>17380.546707184232</v>
      </c>
      <c r="I135" s="39">
        <f t="shared" si="43"/>
        <v>38570.420891319896</v>
      </c>
      <c r="J135" s="39">
        <f t="shared" si="43"/>
        <v>28809.758771948153</v>
      </c>
      <c r="K135" s="39">
        <f t="shared" si="43"/>
        <v>29499.675848046496</v>
      </c>
      <c r="L135" s="39">
        <f t="shared" si="43"/>
        <v>23399.294634653881</v>
      </c>
      <c r="M135" s="39">
        <f t="shared" si="43"/>
        <v>3748.9317787870814</v>
      </c>
      <c r="N135" s="39">
        <f t="shared" si="43"/>
        <v>3936.2934044296835</v>
      </c>
      <c r="O135" s="39">
        <f t="shared" si="43"/>
        <v>127964.37532918518</v>
      </c>
      <c r="P135" s="39">
        <f t="shared" si="43"/>
        <v>796.67204582774593</v>
      </c>
      <c r="Q135" s="39">
        <f t="shared" si="43"/>
        <v>627.35578679364244</v>
      </c>
      <c r="R135" s="39">
        <f t="shared" si="43"/>
        <v>625.89255052773285</v>
      </c>
      <c r="S135" s="39">
        <f t="shared" si="43"/>
        <v>488.63291616612423</v>
      </c>
      <c r="T135" s="39">
        <f t="shared" si="43"/>
        <v>207.64639791495776</v>
      </c>
      <c r="U135" s="39">
        <f t="shared" si="43"/>
        <v>237.25863158187096</v>
      </c>
      <c r="V135" s="39">
        <f t="shared" si="43"/>
        <v>2983.4583288120743</v>
      </c>
      <c r="W135" s="39">
        <f t="shared" ref="W135:AB135" si="44">(W114*I114+I115*W115+I116*W116+W117*I117+I118*W118+W119*I119+I120*W120+I121*W121+W122*I122+I123*W123+W124*I124+I125*W125+W126*I126+I127*W127+W128*I128+I129*W129+W130*I130+I131*W131+W132*I132+I133*W133+W134*I134)/(I135)</f>
        <v>158.19222265805067</v>
      </c>
      <c r="X135" s="39">
        <f t="shared" si="44"/>
        <v>158.5961721367153</v>
      </c>
      <c r="Y135" s="39">
        <f t="shared" si="44"/>
        <v>158.54174878296101</v>
      </c>
      <c r="Z135" s="39">
        <f t="shared" si="44"/>
        <v>157.77453976825913</v>
      </c>
      <c r="AA135" s="39">
        <f t="shared" si="44"/>
        <v>161.35689956181494</v>
      </c>
      <c r="AB135" s="39">
        <f t="shared" si="44"/>
        <v>161.01820996305838</v>
      </c>
      <c r="AC135" s="90">
        <f t="shared" si="40"/>
        <v>158.4670114993429</v>
      </c>
      <c r="AD135" s="39">
        <f t="shared" si="43"/>
        <v>751050</v>
      </c>
      <c r="AE135" s="39">
        <f t="shared" si="43"/>
        <v>618515</v>
      </c>
      <c r="AF135" s="39">
        <f t="shared" si="43"/>
        <v>659825</v>
      </c>
      <c r="AG135" s="39">
        <f t="shared" si="43"/>
        <v>576350</v>
      </c>
      <c r="AH135" s="39">
        <f t="shared" si="43"/>
        <v>164950</v>
      </c>
      <c r="AI135" s="39">
        <f t="shared" si="43"/>
        <v>171710</v>
      </c>
      <c r="AJ135" s="39">
        <f t="shared" si="43"/>
        <v>2942400</v>
      </c>
      <c r="AK135" s="39">
        <f t="shared" si="43"/>
        <v>46157.115901658493</v>
      </c>
      <c r="AL135" s="39">
        <f t="shared" si="43"/>
        <v>42802.749602643693</v>
      </c>
      <c r="AM135" s="39">
        <f t="shared" si="43"/>
        <v>44470.614303952272</v>
      </c>
      <c r="AN135" s="39">
        <f t="shared" si="43"/>
        <v>43350.027185065781</v>
      </c>
      <c r="AO135" s="39">
        <f t="shared" si="43"/>
        <v>34790.366960571992</v>
      </c>
      <c r="AP135" s="39">
        <f t="shared" si="43"/>
        <v>32411.608476878966</v>
      </c>
      <c r="AQ135" s="39">
        <f t="shared" si="43"/>
        <v>243982.48243077123</v>
      </c>
    </row>
    <row r="136" spans="1:43" collapsed="1"/>
  </sheetData>
  <mergeCells count="58">
    <mergeCell ref="F13:H13"/>
    <mergeCell ref="A4:I4"/>
    <mergeCell ref="A5:A7"/>
    <mergeCell ref="C5:C7"/>
    <mergeCell ref="D5:D6"/>
    <mergeCell ref="F5:H5"/>
    <mergeCell ref="I5:I7"/>
    <mergeCell ref="F6:H6"/>
    <mergeCell ref="F7:H7"/>
    <mergeCell ref="F8:H8"/>
    <mergeCell ref="F9:H9"/>
    <mergeCell ref="F10:H10"/>
    <mergeCell ref="F11:H11"/>
    <mergeCell ref="F12:H12"/>
    <mergeCell ref="F25:H25"/>
    <mergeCell ref="F14:H14"/>
    <mergeCell ref="F15:H15"/>
    <mergeCell ref="F16:H16"/>
    <mergeCell ref="F17:H17"/>
    <mergeCell ref="F18:H18"/>
    <mergeCell ref="F19:H19"/>
    <mergeCell ref="F20:H20"/>
    <mergeCell ref="F21:H21"/>
    <mergeCell ref="F22:H22"/>
    <mergeCell ref="F23:H23"/>
    <mergeCell ref="F24:H24"/>
    <mergeCell ref="F26:H26"/>
    <mergeCell ref="F27:H27"/>
    <mergeCell ref="F28:H28"/>
    <mergeCell ref="F29:H29"/>
    <mergeCell ref="A32:S32"/>
    <mergeCell ref="W112:AB112"/>
    <mergeCell ref="N33:P34"/>
    <mergeCell ref="Q33:S34"/>
    <mergeCell ref="A60:G60"/>
    <mergeCell ref="J60:P60"/>
    <mergeCell ref="S60:Z60"/>
    <mergeCell ref="A33:A35"/>
    <mergeCell ref="B33:D34"/>
    <mergeCell ref="E33:G34"/>
    <mergeCell ref="H33:J34"/>
    <mergeCell ref="K33:M34"/>
    <mergeCell ref="AD112:AI112"/>
    <mergeCell ref="AK112:AP112"/>
    <mergeCell ref="AK60:AR60"/>
    <mergeCell ref="AT60:BA60"/>
    <mergeCell ref="A85:S85"/>
    <mergeCell ref="A86:A88"/>
    <mergeCell ref="B86:D87"/>
    <mergeCell ref="E86:G87"/>
    <mergeCell ref="H86:J87"/>
    <mergeCell ref="K86:M87"/>
    <mergeCell ref="N86:P87"/>
    <mergeCell ref="Q86:S87"/>
    <mergeCell ref="AB60:AI60"/>
    <mergeCell ref="B112:G112"/>
    <mergeCell ref="I112:N112"/>
    <mergeCell ref="P112:U112"/>
  </mergeCells>
  <conditionalFormatting sqref="D36:D56 G36:G56 J36:J56 M36:M56">
    <cfRule type="cellIs" dxfId="7" priority="8" stopIfTrue="1" operator="greaterThan">
      <formula>0.01</formula>
    </cfRule>
  </conditionalFormatting>
  <conditionalFormatting sqref="P36:P57">
    <cfRule type="cellIs" dxfId="6" priority="7" stopIfTrue="1" operator="greaterThan">
      <formula>0.01</formula>
    </cfRule>
  </conditionalFormatting>
  <conditionalFormatting sqref="S36:S57">
    <cfRule type="cellIs" dxfId="5" priority="6" stopIfTrue="1" operator="greaterThan">
      <formula>0.01</formula>
    </cfRule>
  </conditionalFormatting>
  <conditionalFormatting sqref="D89:D109 G89:G109 J89:J109 M89:M109">
    <cfRule type="cellIs" dxfId="4" priority="5" stopIfTrue="1" operator="greaterThan">
      <formula>0.01</formula>
    </cfRule>
  </conditionalFormatting>
  <conditionalFormatting sqref="S110">
    <cfRule type="cellIs" dxfId="3" priority="4" stopIfTrue="1" operator="greaterThan">
      <formula>0.01</formula>
    </cfRule>
  </conditionalFormatting>
  <conditionalFormatting sqref="S89:S109">
    <cfRule type="cellIs" dxfId="2" priority="3" stopIfTrue="1" operator="greaterThan">
      <formula>0.01</formula>
    </cfRule>
  </conditionalFormatting>
  <conditionalFormatting sqref="P110">
    <cfRule type="cellIs" dxfId="1" priority="2" stopIfTrue="1" operator="greaterThan">
      <formula>0.01</formula>
    </cfRule>
  </conditionalFormatting>
  <conditionalFormatting sqref="P89:P109">
    <cfRule type="cellIs" dxfId="0" priority="1" stopIfTrue="1" operator="greaterThan">
      <formula>0.01</formula>
    </cfRule>
  </conditionalFormatting>
  <pageMargins left="0.75" right="0.75" top="1" bottom="1" header="0.5" footer="0.5"/>
  <pageSetup paperSize="9" scale="3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DY1188"/>
  <sheetViews>
    <sheetView zoomScaleNormal="100" workbookViewId="0">
      <pane xSplit="1" ySplit="12" topLeftCell="DD13" activePane="bottomRight" state="frozen"/>
      <selection pane="topRight" activeCell="B1" sqref="B1"/>
      <selection pane="bottomLeft" activeCell="A13" sqref="A13"/>
      <selection pane="bottomRight" activeCell="DK32" sqref="DK32"/>
    </sheetView>
  </sheetViews>
  <sheetFormatPr defaultRowHeight="12.75"/>
  <cols>
    <col min="1" max="1" width="9.42578125" style="107" customWidth="1"/>
    <col min="2" max="2" width="9.140625" style="108" customWidth="1"/>
    <col min="3" max="3" width="10.85546875" style="108" customWidth="1"/>
    <col min="4" max="4" width="7.5703125" style="108" customWidth="1"/>
    <col min="5" max="6" width="10.28515625" style="108" customWidth="1"/>
    <col min="7" max="7" width="9.140625" style="108" customWidth="1"/>
    <col min="8" max="8" width="7.5703125" style="108" customWidth="1"/>
    <col min="9" max="10" width="9.85546875" style="108" customWidth="1"/>
    <col min="11" max="11" width="9.7109375" style="108" customWidth="1"/>
    <col min="12" max="12" width="7.5703125" style="108" customWidth="1"/>
    <col min="13" max="13" width="9.42578125" style="108" customWidth="1"/>
    <col min="14" max="16" width="10.140625" style="108" customWidth="1"/>
    <col min="17" max="17" width="7.5703125" style="108" customWidth="1"/>
    <col min="18" max="19" width="8.42578125" style="108" customWidth="1"/>
    <col min="20" max="20" width="8.28515625" style="108" customWidth="1"/>
    <col min="21" max="22" width="7.5703125" style="108" customWidth="1"/>
    <col min="23" max="25" width="10.140625" style="108" customWidth="1"/>
    <col min="26" max="26" width="7.5703125" style="108" customWidth="1"/>
    <col min="27" max="28" width="8.5703125" style="108" customWidth="1"/>
    <col min="29" max="29" width="8.85546875" style="108" customWidth="1"/>
    <col min="30" max="31" width="7.5703125" style="108" customWidth="1"/>
    <col min="32" max="35" width="10.7109375" style="108" customWidth="1"/>
    <col min="36" max="37" width="11.28515625" style="108" customWidth="1"/>
    <col min="38" max="38" width="9.140625" style="108" customWidth="1"/>
    <col min="39" max="39" width="10.140625" style="108" customWidth="1"/>
    <col min="40" max="40" width="7.5703125" style="108" customWidth="1"/>
    <col min="41" max="42" width="10.85546875" style="108" customWidth="1"/>
    <col min="43" max="43" width="10.42578125" style="108" customWidth="1"/>
    <col min="44" max="44" width="7.5703125" style="108" customWidth="1"/>
    <col min="45" max="46" width="9" style="108" customWidth="1"/>
    <col min="47" max="47" width="10.5703125" style="108" customWidth="1"/>
    <col min="48" max="49" width="7.5703125" style="108" customWidth="1"/>
    <col min="50" max="52" width="10.28515625" style="108" customWidth="1"/>
    <col min="53" max="53" width="8.85546875" style="108" customWidth="1"/>
    <col min="54" max="54" width="8.42578125" style="108" customWidth="1"/>
    <col min="55" max="55" width="9.5703125" style="108" customWidth="1"/>
    <col min="56" max="56" width="7.5703125" style="108" customWidth="1"/>
    <col min="57" max="57" width="11.5703125" style="108" customWidth="1"/>
    <col min="58" max="58" width="7.5703125" style="108" customWidth="1"/>
    <col min="59" max="59" width="9.28515625" style="108" customWidth="1"/>
    <col min="60" max="62" width="10" style="108" customWidth="1"/>
    <col min="63" max="63" width="7.5703125" style="108" customWidth="1"/>
    <col min="64" max="64" width="8.85546875" style="108" customWidth="1"/>
    <col min="65" max="65" width="8.7109375" style="108" customWidth="1"/>
    <col min="66" max="67" width="7.5703125" style="108" customWidth="1"/>
    <col min="68" max="68" width="11" style="108" customWidth="1"/>
    <col min="69" max="71" width="9.85546875" style="108" customWidth="1"/>
    <col min="72" max="73" width="9" style="108" customWidth="1"/>
    <col min="74" max="74" width="9.140625" style="108" customWidth="1"/>
    <col min="75" max="75" width="8.85546875" style="108" customWidth="1"/>
    <col min="76" max="76" width="7.5703125" style="108" customWidth="1"/>
    <col min="77" max="77" width="10.28515625" style="108" customWidth="1"/>
    <col min="78" max="80" width="9.42578125" style="108" customWidth="1"/>
    <col min="81" max="81" width="7.5703125" style="108" customWidth="1"/>
    <col min="82" max="82" width="9.42578125" style="108" customWidth="1"/>
    <col min="83" max="83" width="9.5703125" style="108" customWidth="1"/>
    <col min="84" max="84" width="7.5703125" style="108" customWidth="1"/>
    <col min="85" max="85" width="9" style="108" customWidth="1"/>
    <col min="86" max="86" width="9.7109375" style="108" customWidth="1"/>
    <col min="87" max="87" width="8.140625" style="108" customWidth="1"/>
    <col min="88" max="91" width="9.85546875" style="108" customWidth="1"/>
    <col min="92" max="92" width="11.5703125" style="108" customWidth="1"/>
    <col min="93" max="93" width="8.42578125" style="108" customWidth="1"/>
    <col min="94" max="94" width="8.140625" style="108" customWidth="1"/>
    <col min="95" max="95" width="11.42578125" style="108" customWidth="1"/>
    <col min="96" max="96" width="8.28515625" style="108" customWidth="1"/>
    <col min="97" max="98" width="9.85546875" style="108" customWidth="1"/>
    <col min="99" max="99" width="11" style="108" customWidth="1"/>
    <col min="100" max="100" width="10.42578125" style="108" customWidth="1"/>
    <col min="101" max="101" width="9" style="108" customWidth="1"/>
    <col min="102" max="102" width="8.140625" style="108" customWidth="1"/>
    <col min="103" max="103" width="7.5703125" style="108" customWidth="1"/>
    <col min="104" max="105" width="9.5703125" style="108" customWidth="1"/>
    <col min="106" max="106" width="9.42578125" style="108" customWidth="1"/>
    <col min="107" max="107" width="8.7109375" style="108" customWidth="1"/>
    <col min="108" max="108" width="8.28515625" style="108" customWidth="1"/>
    <col min="109" max="109" width="10.42578125" style="108" customWidth="1"/>
    <col min="110" max="110" width="7.5703125" style="108" customWidth="1"/>
    <col min="111" max="111" width="13" style="108" customWidth="1"/>
    <col min="112" max="112" width="10.85546875" style="108" customWidth="1"/>
    <col min="113" max="113" width="9.85546875" style="114" customWidth="1"/>
    <col min="114" max="116" width="9.42578125" style="114" customWidth="1"/>
    <col min="117" max="117" width="11.42578125" style="114" customWidth="1"/>
    <col min="118" max="118" width="8.42578125" style="114" customWidth="1"/>
    <col min="119" max="119" width="22.42578125" style="114" customWidth="1"/>
    <col min="120" max="120" width="0" style="108" hidden="1" customWidth="1"/>
    <col min="121" max="121" width="11" style="108" hidden="1" customWidth="1"/>
    <col min="122" max="122" width="11.42578125" style="108" customWidth="1"/>
    <col min="123" max="124" width="10.140625" style="108" customWidth="1"/>
    <col min="125" max="256" width="9.140625" style="108"/>
    <col min="257" max="257" width="9.42578125" style="108" customWidth="1"/>
    <col min="258" max="258" width="9.140625" style="108" customWidth="1"/>
    <col min="259" max="259" width="10.85546875" style="108" customWidth="1"/>
    <col min="260" max="260" width="7.5703125" style="108" customWidth="1"/>
    <col min="261" max="262" width="10.28515625" style="108" customWidth="1"/>
    <col min="263" max="263" width="9.140625" style="108" customWidth="1"/>
    <col min="264" max="264" width="7.5703125" style="108" customWidth="1"/>
    <col min="265" max="266" width="9.85546875" style="108" customWidth="1"/>
    <col min="267" max="267" width="9.7109375" style="108" customWidth="1"/>
    <col min="268" max="268" width="7.5703125" style="108" customWidth="1"/>
    <col min="269" max="269" width="9.42578125" style="108" customWidth="1"/>
    <col min="270" max="272" width="10.140625" style="108" customWidth="1"/>
    <col min="273" max="273" width="7.5703125" style="108" customWidth="1"/>
    <col min="274" max="275" width="8.42578125" style="108" customWidth="1"/>
    <col min="276" max="276" width="8.28515625" style="108" customWidth="1"/>
    <col min="277" max="278" width="7.5703125" style="108" customWidth="1"/>
    <col min="279" max="281" width="10.140625" style="108" customWidth="1"/>
    <col min="282" max="282" width="7.5703125" style="108" customWidth="1"/>
    <col min="283" max="284" width="8.5703125" style="108" customWidth="1"/>
    <col min="285" max="285" width="8.85546875" style="108" customWidth="1"/>
    <col min="286" max="287" width="7.5703125" style="108" customWidth="1"/>
    <col min="288" max="291" width="10.7109375" style="108" customWidth="1"/>
    <col min="292" max="293" width="11.28515625" style="108" customWidth="1"/>
    <col min="294" max="294" width="9.140625" style="108" customWidth="1"/>
    <col min="295" max="295" width="10.140625" style="108" customWidth="1"/>
    <col min="296" max="296" width="7.5703125" style="108" customWidth="1"/>
    <col min="297" max="298" width="10.85546875" style="108" customWidth="1"/>
    <col min="299" max="299" width="10.42578125" style="108" customWidth="1"/>
    <col min="300" max="300" width="7.5703125" style="108" customWidth="1"/>
    <col min="301" max="302" width="9" style="108" customWidth="1"/>
    <col min="303" max="303" width="10.5703125" style="108" customWidth="1"/>
    <col min="304" max="305" width="7.5703125" style="108" customWidth="1"/>
    <col min="306" max="308" width="10.28515625" style="108" customWidth="1"/>
    <col min="309" max="309" width="8.85546875" style="108" customWidth="1"/>
    <col min="310" max="310" width="8.42578125" style="108" customWidth="1"/>
    <col min="311" max="311" width="9.5703125" style="108" customWidth="1"/>
    <col min="312" max="312" width="7.5703125" style="108" customWidth="1"/>
    <col min="313" max="313" width="11.5703125" style="108" customWidth="1"/>
    <col min="314" max="314" width="7.5703125" style="108" customWidth="1"/>
    <col min="315" max="315" width="9.28515625" style="108" customWidth="1"/>
    <col min="316" max="318" width="10" style="108" customWidth="1"/>
    <col min="319" max="319" width="7.5703125" style="108" customWidth="1"/>
    <col min="320" max="320" width="8.85546875" style="108" customWidth="1"/>
    <col min="321" max="321" width="8.7109375" style="108" customWidth="1"/>
    <col min="322" max="323" width="7.5703125" style="108" customWidth="1"/>
    <col min="324" max="324" width="11" style="108" customWidth="1"/>
    <col min="325" max="327" width="9.85546875" style="108" customWidth="1"/>
    <col min="328" max="329" width="9" style="108" customWidth="1"/>
    <col min="330" max="330" width="9.140625" style="108" customWidth="1"/>
    <col min="331" max="331" width="8.85546875" style="108" customWidth="1"/>
    <col min="332" max="332" width="7.5703125" style="108" customWidth="1"/>
    <col min="333" max="333" width="10.28515625" style="108" customWidth="1"/>
    <col min="334" max="336" width="9.42578125" style="108" customWidth="1"/>
    <col min="337" max="337" width="7.5703125" style="108" customWidth="1"/>
    <col min="338" max="338" width="9.42578125" style="108" customWidth="1"/>
    <col min="339" max="339" width="9.5703125" style="108" customWidth="1"/>
    <col min="340" max="340" width="7.5703125" style="108" customWidth="1"/>
    <col min="341" max="341" width="9" style="108" customWidth="1"/>
    <col min="342" max="342" width="9.7109375" style="108" customWidth="1"/>
    <col min="343" max="343" width="8.140625" style="108" customWidth="1"/>
    <col min="344" max="347" width="9.85546875" style="108" customWidth="1"/>
    <col min="348" max="348" width="11.5703125" style="108" customWidth="1"/>
    <col min="349" max="349" width="8.42578125" style="108" customWidth="1"/>
    <col min="350" max="350" width="8.140625" style="108" customWidth="1"/>
    <col min="351" max="351" width="11.42578125" style="108" customWidth="1"/>
    <col min="352" max="352" width="8.28515625" style="108" customWidth="1"/>
    <col min="353" max="354" width="9.85546875" style="108" customWidth="1"/>
    <col min="355" max="355" width="11" style="108" customWidth="1"/>
    <col min="356" max="356" width="10.42578125" style="108" customWidth="1"/>
    <col min="357" max="357" width="9" style="108" customWidth="1"/>
    <col min="358" max="358" width="8.140625" style="108" customWidth="1"/>
    <col min="359" max="359" width="7.5703125" style="108" customWidth="1"/>
    <col min="360" max="361" width="9.5703125" style="108" customWidth="1"/>
    <col min="362" max="362" width="9.42578125" style="108" customWidth="1"/>
    <col min="363" max="363" width="8.7109375" style="108" customWidth="1"/>
    <col min="364" max="364" width="8.28515625" style="108" customWidth="1"/>
    <col min="365" max="365" width="10.42578125" style="108" customWidth="1"/>
    <col min="366" max="366" width="7.5703125" style="108" customWidth="1"/>
    <col min="367" max="367" width="13" style="108" customWidth="1"/>
    <col min="368" max="368" width="10.85546875" style="108" customWidth="1"/>
    <col min="369" max="369" width="9.85546875" style="108" customWidth="1"/>
    <col min="370" max="372" width="9.42578125" style="108" customWidth="1"/>
    <col min="373" max="373" width="11.42578125" style="108" customWidth="1"/>
    <col min="374" max="374" width="8.42578125" style="108" customWidth="1"/>
    <col min="375" max="375" width="22.42578125" style="108" customWidth="1"/>
    <col min="376" max="377" width="0" style="108" hidden="1" customWidth="1"/>
    <col min="378" max="378" width="11.42578125" style="108" customWidth="1"/>
    <col min="379" max="380" width="10.140625" style="108" customWidth="1"/>
    <col min="381" max="512" width="9.140625" style="108"/>
    <col min="513" max="513" width="9.42578125" style="108" customWidth="1"/>
    <col min="514" max="514" width="9.140625" style="108" customWidth="1"/>
    <col min="515" max="515" width="10.85546875" style="108" customWidth="1"/>
    <col min="516" max="516" width="7.5703125" style="108" customWidth="1"/>
    <col min="517" max="518" width="10.28515625" style="108" customWidth="1"/>
    <col min="519" max="519" width="9.140625" style="108" customWidth="1"/>
    <col min="520" max="520" width="7.5703125" style="108" customWidth="1"/>
    <col min="521" max="522" width="9.85546875" style="108" customWidth="1"/>
    <col min="523" max="523" width="9.7109375" style="108" customWidth="1"/>
    <col min="524" max="524" width="7.5703125" style="108" customWidth="1"/>
    <col min="525" max="525" width="9.42578125" style="108" customWidth="1"/>
    <col min="526" max="528" width="10.140625" style="108" customWidth="1"/>
    <col min="529" max="529" width="7.5703125" style="108" customWidth="1"/>
    <col min="530" max="531" width="8.42578125" style="108" customWidth="1"/>
    <col min="532" max="532" width="8.28515625" style="108" customWidth="1"/>
    <col min="533" max="534" width="7.5703125" style="108" customWidth="1"/>
    <col min="535" max="537" width="10.140625" style="108" customWidth="1"/>
    <col min="538" max="538" width="7.5703125" style="108" customWidth="1"/>
    <col min="539" max="540" width="8.5703125" style="108" customWidth="1"/>
    <col min="541" max="541" width="8.85546875" style="108" customWidth="1"/>
    <col min="542" max="543" width="7.5703125" style="108" customWidth="1"/>
    <col min="544" max="547" width="10.7109375" style="108" customWidth="1"/>
    <col min="548" max="549" width="11.28515625" style="108" customWidth="1"/>
    <col min="550" max="550" width="9.140625" style="108" customWidth="1"/>
    <col min="551" max="551" width="10.140625" style="108" customWidth="1"/>
    <col min="552" max="552" width="7.5703125" style="108" customWidth="1"/>
    <col min="553" max="554" width="10.85546875" style="108" customWidth="1"/>
    <col min="555" max="555" width="10.42578125" style="108" customWidth="1"/>
    <col min="556" max="556" width="7.5703125" style="108" customWidth="1"/>
    <col min="557" max="558" width="9" style="108" customWidth="1"/>
    <col min="559" max="559" width="10.5703125" style="108" customWidth="1"/>
    <col min="560" max="561" width="7.5703125" style="108" customWidth="1"/>
    <col min="562" max="564" width="10.28515625" style="108" customWidth="1"/>
    <col min="565" max="565" width="8.85546875" style="108" customWidth="1"/>
    <col min="566" max="566" width="8.42578125" style="108" customWidth="1"/>
    <col min="567" max="567" width="9.5703125" style="108" customWidth="1"/>
    <col min="568" max="568" width="7.5703125" style="108" customWidth="1"/>
    <col min="569" max="569" width="11.5703125" style="108" customWidth="1"/>
    <col min="570" max="570" width="7.5703125" style="108" customWidth="1"/>
    <col min="571" max="571" width="9.28515625" style="108" customWidth="1"/>
    <col min="572" max="574" width="10" style="108" customWidth="1"/>
    <col min="575" max="575" width="7.5703125" style="108" customWidth="1"/>
    <col min="576" max="576" width="8.85546875" style="108" customWidth="1"/>
    <col min="577" max="577" width="8.7109375" style="108" customWidth="1"/>
    <col min="578" max="579" width="7.5703125" style="108" customWidth="1"/>
    <col min="580" max="580" width="11" style="108" customWidth="1"/>
    <col min="581" max="583" width="9.85546875" style="108" customWidth="1"/>
    <col min="584" max="585" width="9" style="108" customWidth="1"/>
    <col min="586" max="586" width="9.140625" style="108" customWidth="1"/>
    <col min="587" max="587" width="8.85546875" style="108" customWidth="1"/>
    <col min="588" max="588" width="7.5703125" style="108" customWidth="1"/>
    <col min="589" max="589" width="10.28515625" style="108" customWidth="1"/>
    <col min="590" max="592" width="9.42578125" style="108" customWidth="1"/>
    <col min="593" max="593" width="7.5703125" style="108" customWidth="1"/>
    <col min="594" max="594" width="9.42578125" style="108" customWidth="1"/>
    <col min="595" max="595" width="9.5703125" style="108" customWidth="1"/>
    <col min="596" max="596" width="7.5703125" style="108" customWidth="1"/>
    <col min="597" max="597" width="9" style="108" customWidth="1"/>
    <col min="598" max="598" width="9.7109375" style="108" customWidth="1"/>
    <col min="599" max="599" width="8.140625" style="108" customWidth="1"/>
    <col min="600" max="603" width="9.85546875" style="108" customWidth="1"/>
    <col min="604" max="604" width="11.5703125" style="108" customWidth="1"/>
    <col min="605" max="605" width="8.42578125" style="108" customWidth="1"/>
    <col min="606" max="606" width="8.140625" style="108" customWidth="1"/>
    <col min="607" max="607" width="11.42578125" style="108" customWidth="1"/>
    <col min="608" max="608" width="8.28515625" style="108" customWidth="1"/>
    <col min="609" max="610" width="9.85546875" style="108" customWidth="1"/>
    <col min="611" max="611" width="11" style="108" customWidth="1"/>
    <col min="612" max="612" width="10.42578125" style="108" customWidth="1"/>
    <col min="613" max="613" width="9" style="108" customWidth="1"/>
    <col min="614" max="614" width="8.140625" style="108" customWidth="1"/>
    <col min="615" max="615" width="7.5703125" style="108" customWidth="1"/>
    <col min="616" max="617" width="9.5703125" style="108" customWidth="1"/>
    <col min="618" max="618" width="9.42578125" style="108" customWidth="1"/>
    <col min="619" max="619" width="8.7109375" style="108" customWidth="1"/>
    <col min="620" max="620" width="8.28515625" style="108" customWidth="1"/>
    <col min="621" max="621" width="10.42578125" style="108" customWidth="1"/>
    <col min="622" max="622" width="7.5703125" style="108" customWidth="1"/>
    <col min="623" max="623" width="13" style="108" customWidth="1"/>
    <col min="624" max="624" width="10.85546875" style="108" customWidth="1"/>
    <col min="625" max="625" width="9.85546875" style="108" customWidth="1"/>
    <col min="626" max="628" width="9.42578125" style="108" customWidth="1"/>
    <col min="629" max="629" width="11.42578125" style="108" customWidth="1"/>
    <col min="630" max="630" width="8.42578125" style="108" customWidth="1"/>
    <col min="631" max="631" width="22.42578125" style="108" customWidth="1"/>
    <col min="632" max="633" width="0" style="108" hidden="1" customWidth="1"/>
    <col min="634" max="634" width="11.42578125" style="108" customWidth="1"/>
    <col min="635" max="636" width="10.140625" style="108" customWidth="1"/>
    <col min="637" max="768" width="9.140625" style="108"/>
    <col min="769" max="769" width="9.42578125" style="108" customWidth="1"/>
    <col min="770" max="770" width="9.140625" style="108" customWidth="1"/>
    <col min="771" max="771" width="10.85546875" style="108" customWidth="1"/>
    <col min="772" max="772" width="7.5703125" style="108" customWidth="1"/>
    <col min="773" max="774" width="10.28515625" style="108" customWidth="1"/>
    <col min="775" max="775" width="9.140625" style="108" customWidth="1"/>
    <col min="776" max="776" width="7.5703125" style="108" customWidth="1"/>
    <col min="777" max="778" width="9.85546875" style="108" customWidth="1"/>
    <col min="779" max="779" width="9.7109375" style="108" customWidth="1"/>
    <col min="780" max="780" width="7.5703125" style="108" customWidth="1"/>
    <col min="781" max="781" width="9.42578125" style="108" customWidth="1"/>
    <col min="782" max="784" width="10.140625" style="108" customWidth="1"/>
    <col min="785" max="785" width="7.5703125" style="108" customWidth="1"/>
    <col min="786" max="787" width="8.42578125" style="108" customWidth="1"/>
    <col min="788" max="788" width="8.28515625" style="108" customWidth="1"/>
    <col min="789" max="790" width="7.5703125" style="108" customWidth="1"/>
    <col min="791" max="793" width="10.140625" style="108" customWidth="1"/>
    <col min="794" max="794" width="7.5703125" style="108" customWidth="1"/>
    <col min="795" max="796" width="8.5703125" style="108" customWidth="1"/>
    <col min="797" max="797" width="8.85546875" style="108" customWidth="1"/>
    <col min="798" max="799" width="7.5703125" style="108" customWidth="1"/>
    <col min="800" max="803" width="10.7109375" style="108" customWidth="1"/>
    <col min="804" max="805" width="11.28515625" style="108" customWidth="1"/>
    <col min="806" max="806" width="9.140625" style="108" customWidth="1"/>
    <col min="807" max="807" width="10.140625" style="108" customWidth="1"/>
    <col min="808" max="808" width="7.5703125" style="108" customWidth="1"/>
    <col min="809" max="810" width="10.85546875" style="108" customWidth="1"/>
    <col min="811" max="811" width="10.42578125" style="108" customWidth="1"/>
    <col min="812" max="812" width="7.5703125" style="108" customWidth="1"/>
    <col min="813" max="814" width="9" style="108" customWidth="1"/>
    <col min="815" max="815" width="10.5703125" style="108" customWidth="1"/>
    <col min="816" max="817" width="7.5703125" style="108" customWidth="1"/>
    <col min="818" max="820" width="10.28515625" style="108" customWidth="1"/>
    <col min="821" max="821" width="8.85546875" style="108" customWidth="1"/>
    <col min="822" max="822" width="8.42578125" style="108" customWidth="1"/>
    <col min="823" max="823" width="9.5703125" style="108" customWidth="1"/>
    <col min="824" max="824" width="7.5703125" style="108" customWidth="1"/>
    <col min="825" max="825" width="11.5703125" style="108" customWidth="1"/>
    <col min="826" max="826" width="7.5703125" style="108" customWidth="1"/>
    <col min="827" max="827" width="9.28515625" style="108" customWidth="1"/>
    <col min="828" max="830" width="10" style="108" customWidth="1"/>
    <col min="831" max="831" width="7.5703125" style="108" customWidth="1"/>
    <col min="832" max="832" width="8.85546875" style="108" customWidth="1"/>
    <col min="833" max="833" width="8.7109375" style="108" customWidth="1"/>
    <col min="834" max="835" width="7.5703125" style="108" customWidth="1"/>
    <col min="836" max="836" width="11" style="108" customWidth="1"/>
    <col min="837" max="839" width="9.85546875" style="108" customWidth="1"/>
    <col min="840" max="841" width="9" style="108" customWidth="1"/>
    <col min="842" max="842" width="9.140625" style="108" customWidth="1"/>
    <col min="843" max="843" width="8.85546875" style="108" customWidth="1"/>
    <col min="844" max="844" width="7.5703125" style="108" customWidth="1"/>
    <col min="845" max="845" width="10.28515625" style="108" customWidth="1"/>
    <col min="846" max="848" width="9.42578125" style="108" customWidth="1"/>
    <col min="849" max="849" width="7.5703125" style="108" customWidth="1"/>
    <col min="850" max="850" width="9.42578125" style="108" customWidth="1"/>
    <col min="851" max="851" width="9.5703125" style="108" customWidth="1"/>
    <col min="852" max="852" width="7.5703125" style="108" customWidth="1"/>
    <col min="853" max="853" width="9" style="108" customWidth="1"/>
    <col min="854" max="854" width="9.7109375" style="108" customWidth="1"/>
    <col min="855" max="855" width="8.140625" style="108" customWidth="1"/>
    <col min="856" max="859" width="9.85546875" style="108" customWidth="1"/>
    <col min="860" max="860" width="11.5703125" style="108" customWidth="1"/>
    <col min="861" max="861" width="8.42578125" style="108" customWidth="1"/>
    <col min="862" max="862" width="8.140625" style="108" customWidth="1"/>
    <col min="863" max="863" width="11.42578125" style="108" customWidth="1"/>
    <col min="864" max="864" width="8.28515625" style="108" customWidth="1"/>
    <col min="865" max="866" width="9.85546875" style="108" customWidth="1"/>
    <col min="867" max="867" width="11" style="108" customWidth="1"/>
    <col min="868" max="868" width="10.42578125" style="108" customWidth="1"/>
    <col min="869" max="869" width="9" style="108" customWidth="1"/>
    <col min="870" max="870" width="8.140625" style="108" customWidth="1"/>
    <col min="871" max="871" width="7.5703125" style="108" customWidth="1"/>
    <col min="872" max="873" width="9.5703125" style="108" customWidth="1"/>
    <col min="874" max="874" width="9.42578125" style="108" customWidth="1"/>
    <col min="875" max="875" width="8.7109375" style="108" customWidth="1"/>
    <col min="876" max="876" width="8.28515625" style="108" customWidth="1"/>
    <col min="877" max="877" width="10.42578125" style="108" customWidth="1"/>
    <col min="878" max="878" width="7.5703125" style="108" customWidth="1"/>
    <col min="879" max="879" width="13" style="108" customWidth="1"/>
    <col min="880" max="880" width="10.85546875" style="108" customWidth="1"/>
    <col min="881" max="881" width="9.85546875" style="108" customWidth="1"/>
    <col min="882" max="884" width="9.42578125" style="108" customWidth="1"/>
    <col min="885" max="885" width="11.42578125" style="108" customWidth="1"/>
    <col min="886" max="886" width="8.42578125" style="108" customWidth="1"/>
    <col min="887" max="887" width="22.42578125" style="108" customWidth="1"/>
    <col min="888" max="889" width="0" style="108" hidden="1" customWidth="1"/>
    <col min="890" max="890" width="11.42578125" style="108" customWidth="1"/>
    <col min="891" max="892" width="10.140625" style="108" customWidth="1"/>
    <col min="893" max="1024" width="9.140625" style="108"/>
    <col min="1025" max="1025" width="9.42578125" style="108" customWidth="1"/>
    <col min="1026" max="1026" width="9.140625" style="108" customWidth="1"/>
    <col min="1027" max="1027" width="10.85546875" style="108" customWidth="1"/>
    <col min="1028" max="1028" width="7.5703125" style="108" customWidth="1"/>
    <col min="1029" max="1030" width="10.28515625" style="108" customWidth="1"/>
    <col min="1031" max="1031" width="9.140625" style="108" customWidth="1"/>
    <col min="1032" max="1032" width="7.5703125" style="108" customWidth="1"/>
    <col min="1033" max="1034" width="9.85546875" style="108" customWidth="1"/>
    <col min="1035" max="1035" width="9.7109375" style="108" customWidth="1"/>
    <col min="1036" max="1036" width="7.5703125" style="108" customWidth="1"/>
    <col min="1037" max="1037" width="9.42578125" style="108" customWidth="1"/>
    <col min="1038" max="1040" width="10.140625" style="108" customWidth="1"/>
    <col min="1041" max="1041" width="7.5703125" style="108" customWidth="1"/>
    <col min="1042" max="1043" width="8.42578125" style="108" customWidth="1"/>
    <col min="1044" max="1044" width="8.28515625" style="108" customWidth="1"/>
    <col min="1045" max="1046" width="7.5703125" style="108" customWidth="1"/>
    <col min="1047" max="1049" width="10.140625" style="108" customWidth="1"/>
    <col min="1050" max="1050" width="7.5703125" style="108" customWidth="1"/>
    <col min="1051" max="1052" width="8.5703125" style="108" customWidth="1"/>
    <col min="1053" max="1053" width="8.85546875" style="108" customWidth="1"/>
    <col min="1054" max="1055" width="7.5703125" style="108" customWidth="1"/>
    <col min="1056" max="1059" width="10.7109375" style="108" customWidth="1"/>
    <col min="1060" max="1061" width="11.28515625" style="108" customWidth="1"/>
    <col min="1062" max="1062" width="9.140625" style="108" customWidth="1"/>
    <col min="1063" max="1063" width="10.140625" style="108" customWidth="1"/>
    <col min="1064" max="1064" width="7.5703125" style="108" customWidth="1"/>
    <col min="1065" max="1066" width="10.85546875" style="108" customWidth="1"/>
    <col min="1067" max="1067" width="10.42578125" style="108" customWidth="1"/>
    <col min="1068" max="1068" width="7.5703125" style="108" customWidth="1"/>
    <col min="1069" max="1070" width="9" style="108" customWidth="1"/>
    <col min="1071" max="1071" width="10.5703125" style="108" customWidth="1"/>
    <col min="1072" max="1073" width="7.5703125" style="108" customWidth="1"/>
    <col min="1074" max="1076" width="10.28515625" style="108" customWidth="1"/>
    <col min="1077" max="1077" width="8.85546875" style="108" customWidth="1"/>
    <col min="1078" max="1078" width="8.42578125" style="108" customWidth="1"/>
    <col min="1079" max="1079" width="9.5703125" style="108" customWidth="1"/>
    <col min="1080" max="1080" width="7.5703125" style="108" customWidth="1"/>
    <col min="1081" max="1081" width="11.5703125" style="108" customWidth="1"/>
    <col min="1082" max="1082" width="7.5703125" style="108" customWidth="1"/>
    <col min="1083" max="1083" width="9.28515625" style="108" customWidth="1"/>
    <col min="1084" max="1086" width="10" style="108" customWidth="1"/>
    <col min="1087" max="1087" width="7.5703125" style="108" customWidth="1"/>
    <col min="1088" max="1088" width="8.85546875" style="108" customWidth="1"/>
    <col min="1089" max="1089" width="8.7109375" style="108" customWidth="1"/>
    <col min="1090" max="1091" width="7.5703125" style="108" customWidth="1"/>
    <col min="1092" max="1092" width="11" style="108" customWidth="1"/>
    <col min="1093" max="1095" width="9.85546875" style="108" customWidth="1"/>
    <col min="1096" max="1097" width="9" style="108" customWidth="1"/>
    <col min="1098" max="1098" width="9.140625" style="108" customWidth="1"/>
    <col min="1099" max="1099" width="8.85546875" style="108" customWidth="1"/>
    <col min="1100" max="1100" width="7.5703125" style="108" customWidth="1"/>
    <col min="1101" max="1101" width="10.28515625" style="108" customWidth="1"/>
    <col min="1102" max="1104" width="9.42578125" style="108" customWidth="1"/>
    <col min="1105" max="1105" width="7.5703125" style="108" customWidth="1"/>
    <col min="1106" max="1106" width="9.42578125" style="108" customWidth="1"/>
    <col min="1107" max="1107" width="9.5703125" style="108" customWidth="1"/>
    <col min="1108" max="1108" width="7.5703125" style="108" customWidth="1"/>
    <col min="1109" max="1109" width="9" style="108" customWidth="1"/>
    <col min="1110" max="1110" width="9.7109375" style="108" customWidth="1"/>
    <col min="1111" max="1111" width="8.140625" style="108" customWidth="1"/>
    <col min="1112" max="1115" width="9.85546875" style="108" customWidth="1"/>
    <col min="1116" max="1116" width="11.5703125" style="108" customWidth="1"/>
    <col min="1117" max="1117" width="8.42578125" style="108" customWidth="1"/>
    <col min="1118" max="1118" width="8.140625" style="108" customWidth="1"/>
    <col min="1119" max="1119" width="11.42578125" style="108" customWidth="1"/>
    <col min="1120" max="1120" width="8.28515625" style="108" customWidth="1"/>
    <col min="1121" max="1122" width="9.85546875" style="108" customWidth="1"/>
    <col min="1123" max="1123" width="11" style="108" customWidth="1"/>
    <col min="1124" max="1124" width="10.42578125" style="108" customWidth="1"/>
    <col min="1125" max="1125" width="9" style="108" customWidth="1"/>
    <col min="1126" max="1126" width="8.140625" style="108" customWidth="1"/>
    <col min="1127" max="1127" width="7.5703125" style="108" customWidth="1"/>
    <col min="1128" max="1129" width="9.5703125" style="108" customWidth="1"/>
    <col min="1130" max="1130" width="9.42578125" style="108" customWidth="1"/>
    <col min="1131" max="1131" width="8.7109375" style="108" customWidth="1"/>
    <col min="1132" max="1132" width="8.28515625" style="108" customWidth="1"/>
    <col min="1133" max="1133" width="10.42578125" style="108" customWidth="1"/>
    <col min="1134" max="1134" width="7.5703125" style="108" customWidth="1"/>
    <col min="1135" max="1135" width="13" style="108" customWidth="1"/>
    <col min="1136" max="1136" width="10.85546875" style="108" customWidth="1"/>
    <col min="1137" max="1137" width="9.85546875" style="108" customWidth="1"/>
    <col min="1138" max="1140" width="9.42578125" style="108" customWidth="1"/>
    <col min="1141" max="1141" width="11.42578125" style="108" customWidth="1"/>
    <col min="1142" max="1142" width="8.42578125" style="108" customWidth="1"/>
    <col min="1143" max="1143" width="22.42578125" style="108" customWidth="1"/>
    <col min="1144" max="1145" width="0" style="108" hidden="1" customWidth="1"/>
    <col min="1146" max="1146" width="11.42578125" style="108" customWidth="1"/>
    <col min="1147" max="1148" width="10.140625" style="108" customWidth="1"/>
    <col min="1149" max="1280" width="9.140625" style="108"/>
    <col min="1281" max="1281" width="9.42578125" style="108" customWidth="1"/>
    <col min="1282" max="1282" width="9.140625" style="108" customWidth="1"/>
    <col min="1283" max="1283" width="10.85546875" style="108" customWidth="1"/>
    <col min="1284" max="1284" width="7.5703125" style="108" customWidth="1"/>
    <col min="1285" max="1286" width="10.28515625" style="108" customWidth="1"/>
    <col min="1287" max="1287" width="9.140625" style="108" customWidth="1"/>
    <col min="1288" max="1288" width="7.5703125" style="108" customWidth="1"/>
    <col min="1289" max="1290" width="9.85546875" style="108" customWidth="1"/>
    <col min="1291" max="1291" width="9.7109375" style="108" customWidth="1"/>
    <col min="1292" max="1292" width="7.5703125" style="108" customWidth="1"/>
    <col min="1293" max="1293" width="9.42578125" style="108" customWidth="1"/>
    <col min="1294" max="1296" width="10.140625" style="108" customWidth="1"/>
    <col min="1297" max="1297" width="7.5703125" style="108" customWidth="1"/>
    <col min="1298" max="1299" width="8.42578125" style="108" customWidth="1"/>
    <col min="1300" max="1300" width="8.28515625" style="108" customWidth="1"/>
    <col min="1301" max="1302" width="7.5703125" style="108" customWidth="1"/>
    <col min="1303" max="1305" width="10.140625" style="108" customWidth="1"/>
    <col min="1306" max="1306" width="7.5703125" style="108" customWidth="1"/>
    <col min="1307" max="1308" width="8.5703125" style="108" customWidth="1"/>
    <col min="1309" max="1309" width="8.85546875" style="108" customWidth="1"/>
    <col min="1310" max="1311" width="7.5703125" style="108" customWidth="1"/>
    <col min="1312" max="1315" width="10.7109375" style="108" customWidth="1"/>
    <col min="1316" max="1317" width="11.28515625" style="108" customWidth="1"/>
    <col min="1318" max="1318" width="9.140625" style="108" customWidth="1"/>
    <col min="1319" max="1319" width="10.140625" style="108" customWidth="1"/>
    <col min="1320" max="1320" width="7.5703125" style="108" customWidth="1"/>
    <col min="1321" max="1322" width="10.85546875" style="108" customWidth="1"/>
    <col min="1323" max="1323" width="10.42578125" style="108" customWidth="1"/>
    <col min="1324" max="1324" width="7.5703125" style="108" customWidth="1"/>
    <col min="1325" max="1326" width="9" style="108" customWidth="1"/>
    <col min="1327" max="1327" width="10.5703125" style="108" customWidth="1"/>
    <col min="1328" max="1329" width="7.5703125" style="108" customWidth="1"/>
    <col min="1330" max="1332" width="10.28515625" style="108" customWidth="1"/>
    <col min="1333" max="1333" width="8.85546875" style="108" customWidth="1"/>
    <col min="1334" max="1334" width="8.42578125" style="108" customWidth="1"/>
    <col min="1335" max="1335" width="9.5703125" style="108" customWidth="1"/>
    <col min="1336" max="1336" width="7.5703125" style="108" customWidth="1"/>
    <col min="1337" max="1337" width="11.5703125" style="108" customWidth="1"/>
    <col min="1338" max="1338" width="7.5703125" style="108" customWidth="1"/>
    <col min="1339" max="1339" width="9.28515625" style="108" customWidth="1"/>
    <col min="1340" max="1342" width="10" style="108" customWidth="1"/>
    <col min="1343" max="1343" width="7.5703125" style="108" customWidth="1"/>
    <col min="1344" max="1344" width="8.85546875" style="108" customWidth="1"/>
    <col min="1345" max="1345" width="8.7109375" style="108" customWidth="1"/>
    <col min="1346" max="1347" width="7.5703125" style="108" customWidth="1"/>
    <col min="1348" max="1348" width="11" style="108" customWidth="1"/>
    <col min="1349" max="1351" width="9.85546875" style="108" customWidth="1"/>
    <col min="1352" max="1353" width="9" style="108" customWidth="1"/>
    <col min="1354" max="1354" width="9.140625" style="108" customWidth="1"/>
    <col min="1355" max="1355" width="8.85546875" style="108" customWidth="1"/>
    <col min="1356" max="1356" width="7.5703125" style="108" customWidth="1"/>
    <col min="1357" max="1357" width="10.28515625" style="108" customWidth="1"/>
    <col min="1358" max="1360" width="9.42578125" style="108" customWidth="1"/>
    <col min="1361" max="1361" width="7.5703125" style="108" customWidth="1"/>
    <col min="1362" max="1362" width="9.42578125" style="108" customWidth="1"/>
    <col min="1363" max="1363" width="9.5703125" style="108" customWidth="1"/>
    <col min="1364" max="1364" width="7.5703125" style="108" customWidth="1"/>
    <col min="1365" max="1365" width="9" style="108" customWidth="1"/>
    <col min="1366" max="1366" width="9.7109375" style="108" customWidth="1"/>
    <col min="1367" max="1367" width="8.140625" style="108" customWidth="1"/>
    <col min="1368" max="1371" width="9.85546875" style="108" customWidth="1"/>
    <col min="1372" max="1372" width="11.5703125" style="108" customWidth="1"/>
    <col min="1373" max="1373" width="8.42578125" style="108" customWidth="1"/>
    <col min="1374" max="1374" width="8.140625" style="108" customWidth="1"/>
    <col min="1375" max="1375" width="11.42578125" style="108" customWidth="1"/>
    <col min="1376" max="1376" width="8.28515625" style="108" customWidth="1"/>
    <col min="1377" max="1378" width="9.85546875" style="108" customWidth="1"/>
    <col min="1379" max="1379" width="11" style="108" customWidth="1"/>
    <col min="1380" max="1380" width="10.42578125" style="108" customWidth="1"/>
    <col min="1381" max="1381" width="9" style="108" customWidth="1"/>
    <col min="1382" max="1382" width="8.140625" style="108" customWidth="1"/>
    <col min="1383" max="1383" width="7.5703125" style="108" customWidth="1"/>
    <col min="1384" max="1385" width="9.5703125" style="108" customWidth="1"/>
    <col min="1386" max="1386" width="9.42578125" style="108" customWidth="1"/>
    <col min="1387" max="1387" width="8.7109375" style="108" customWidth="1"/>
    <col min="1388" max="1388" width="8.28515625" style="108" customWidth="1"/>
    <col min="1389" max="1389" width="10.42578125" style="108" customWidth="1"/>
    <col min="1390" max="1390" width="7.5703125" style="108" customWidth="1"/>
    <col min="1391" max="1391" width="13" style="108" customWidth="1"/>
    <col min="1392" max="1392" width="10.85546875" style="108" customWidth="1"/>
    <col min="1393" max="1393" width="9.85546875" style="108" customWidth="1"/>
    <col min="1394" max="1396" width="9.42578125" style="108" customWidth="1"/>
    <col min="1397" max="1397" width="11.42578125" style="108" customWidth="1"/>
    <col min="1398" max="1398" width="8.42578125" style="108" customWidth="1"/>
    <col min="1399" max="1399" width="22.42578125" style="108" customWidth="1"/>
    <col min="1400" max="1401" width="0" style="108" hidden="1" customWidth="1"/>
    <col min="1402" max="1402" width="11.42578125" style="108" customWidth="1"/>
    <col min="1403" max="1404" width="10.140625" style="108" customWidth="1"/>
    <col min="1405" max="1536" width="9.140625" style="108"/>
    <col min="1537" max="1537" width="9.42578125" style="108" customWidth="1"/>
    <col min="1538" max="1538" width="9.140625" style="108" customWidth="1"/>
    <col min="1539" max="1539" width="10.85546875" style="108" customWidth="1"/>
    <col min="1540" max="1540" width="7.5703125" style="108" customWidth="1"/>
    <col min="1541" max="1542" width="10.28515625" style="108" customWidth="1"/>
    <col min="1543" max="1543" width="9.140625" style="108" customWidth="1"/>
    <col min="1544" max="1544" width="7.5703125" style="108" customWidth="1"/>
    <col min="1545" max="1546" width="9.85546875" style="108" customWidth="1"/>
    <col min="1547" max="1547" width="9.7109375" style="108" customWidth="1"/>
    <col min="1548" max="1548" width="7.5703125" style="108" customWidth="1"/>
    <col min="1549" max="1549" width="9.42578125" style="108" customWidth="1"/>
    <col min="1550" max="1552" width="10.140625" style="108" customWidth="1"/>
    <col min="1553" max="1553" width="7.5703125" style="108" customWidth="1"/>
    <col min="1554" max="1555" width="8.42578125" style="108" customWidth="1"/>
    <col min="1556" max="1556" width="8.28515625" style="108" customWidth="1"/>
    <col min="1557" max="1558" width="7.5703125" style="108" customWidth="1"/>
    <col min="1559" max="1561" width="10.140625" style="108" customWidth="1"/>
    <col min="1562" max="1562" width="7.5703125" style="108" customWidth="1"/>
    <col min="1563" max="1564" width="8.5703125" style="108" customWidth="1"/>
    <col min="1565" max="1565" width="8.85546875" style="108" customWidth="1"/>
    <col min="1566" max="1567" width="7.5703125" style="108" customWidth="1"/>
    <col min="1568" max="1571" width="10.7109375" style="108" customWidth="1"/>
    <col min="1572" max="1573" width="11.28515625" style="108" customWidth="1"/>
    <col min="1574" max="1574" width="9.140625" style="108" customWidth="1"/>
    <col min="1575" max="1575" width="10.140625" style="108" customWidth="1"/>
    <col min="1576" max="1576" width="7.5703125" style="108" customWidth="1"/>
    <col min="1577" max="1578" width="10.85546875" style="108" customWidth="1"/>
    <col min="1579" max="1579" width="10.42578125" style="108" customWidth="1"/>
    <col min="1580" max="1580" width="7.5703125" style="108" customWidth="1"/>
    <col min="1581" max="1582" width="9" style="108" customWidth="1"/>
    <col min="1583" max="1583" width="10.5703125" style="108" customWidth="1"/>
    <col min="1584" max="1585" width="7.5703125" style="108" customWidth="1"/>
    <col min="1586" max="1588" width="10.28515625" style="108" customWidth="1"/>
    <col min="1589" max="1589" width="8.85546875" style="108" customWidth="1"/>
    <col min="1590" max="1590" width="8.42578125" style="108" customWidth="1"/>
    <col min="1591" max="1591" width="9.5703125" style="108" customWidth="1"/>
    <col min="1592" max="1592" width="7.5703125" style="108" customWidth="1"/>
    <col min="1593" max="1593" width="11.5703125" style="108" customWidth="1"/>
    <col min="1594" max="1594" width="7.5703125" style="108" customWidth="1"/>
    <col min="1595" max="1595" width="9.28515625" style="108" customWidth="1"/>
    <col min="1596" max="1598" width="10" style="108" customWidth="1"/>
    <col min="1599" max="1599" width="7.5703125" style="108" customWidth="1"/>
    <col min="1600" max="1600" width="8.85546875" style="108" customWidth="1"/>
    <col min="1601" max="1601" width="8.7109375" style="108" customWidth="1"/>
    <col min="1602" max="1603" width="7.5703125" style="108" customWidth="1"/>
    <col min="1604" max="1604" width="11" style="108" customWidth="1"/>
    <col min="1605" max="1607" width="9.85546875" style="108" customWidth="1"/>
    <col min="1608" max="1609" width="9" style="108" customWidth="1"/>
    <col min="1610" max="1610" width="9.140625" style="108" customWidth="1"/>
    <col min="1611" max="1611" width="8.85546875" style="108" customWidth="1"/>
    <col min="1612" max="1612" width="7.5703125" style="108" customWidth="1"/>
    <col min="1613" max="1613" width="10.28515625" style="108" customWidth="1"/>
    <col min="1614" max="1616" width="9.42578125" style="108" customWidth="1"/>
    <col min="1617" max="1617" width="7.5703125" style="108" customWidth="1"/>
    <col min="1618" max="1618" width="9.42578125" style="108" customWidth="1"/>
    <col min="1619" max="1619" width="9.5703125" style="108" customWidth="1"/>
    <col min="1620" max="1620" width="7.5703125" style="108" customWidth="1"/>
    <col min="1621" max="1621" width="9" style="108" customWidth="1"/>
    <col min="1622" max="1622" width="9.7109375" style="108" customWidth="1"/>
    <col min="1623" max="1623" width="8.140625" style="108" customWidth="1"/>
    <col min="1624" max="1627" width="9.85546875" style="108" customWidth="1"/>
    <col min="1628" max="1628" width="11.5703125" style="108" customWidth="1"/>
    <col min="1629" max="1629" width="8.42578125" style="108" customWidth="1"/>
    <col min="1630" max="1630" width="8.140625" style="108" customWidth="1"/>
    <col min="1631" max="1631" width="11.42578125" style="108" customWidth="1"/>
    <col min="1632" max="1632" width="8.28515625" style="108" customWidth="1"/>
    <col min="1633" max="1634" width="9.85546875" style="108" customWidth="1"/>
    <col min="1635" max="1635" width="11" style="108" customWidth="1"/>
    <col min="1636" max="1636" width="10.42578125" style="108" customWidth="1"/>
    <col min="1637" max="1637" width="9" style="108" customWidth="1"/>
    <col min="1638" max="1638" width="8.140625" style="108" customWidth="1"/>
    <col min="1639" max="1639" width="7.5703125" style="108" customWidth="1"/>
    <col min="1640" max="1641" width="9.5703125" style="108" customWidth="1"/>
    <col min="1642" max="1642" width="9.42578125" style="108" customWidth="1"/>
    <col min="1643" max="1643" width="8.7109375" style="108" customWidth="1"/>
    <col min="1644" max="1644" width="8.28515625" style="108" customWidth="1"/>
    <col min="1645" max="1645" width="10.42578125" style="108" customWidth="1"/>
    <col min="1646" max="1646" width="7.5703125" style="108" customWidth="1"/>
    <col min="1647" max="1647" width="13" style="108" customWidth="1"/>
    <col min="1648" max="1648" width="10.85546875" style="108" customWidth="1"/>
    <col min="1649" max="1649" width="9.85546875" style="108" customWidth="1"/>
    <col min="1650" max="1652" width="9.42578125" style="108" customWidth="1"/>
    <col min="1653" max="1653" width="11.42578125" style="108" customWidth="1"/>
    <col min="1654" max="1654" width="8.42578125" style="108" customWidth="1"/>
    <col min="1655" max="1655" width="22.42578125" style="108" customWidth="1"/>
    <col min="1656" max="1657" width="0" style="108" hidden="1" customWidth="1"/>
    <col min="1658" max="1658" width="11.42578125" style="108" customWidth="1"/>
    <col min="1659" max="1660" width="10.140625" style="108" customWidth="1"/>
    <col min="1661" max="1792" width="9.140625" style="108"/>
    <col min="1793" max="1793" width="9.42578125" style="108" customWidth="1"/>
    <col min="1794" max="1794" width="9.140625" style="108" customWidth="1"/>
    <col min="1795" max="1795" width="10.85546875" style="108" customWidth="1"/>
    <col min="1796" max="1796" width="7.5703125" style="108" customWidth="1"/>
    <col min="1797" max="1798" width="10.28515625" style="108" customWidth="1"/>
    <col min="1799" max="1799" width="9.140625" style="108" customWidth="1"/>
    <col min="1800" max="1800" width="7.5703125" style="108" customWidth="1"/>
    <col min="1801" max="1802" width="9.85546875" style="108" customWidth="1"/>
    <col min="1803" max="1803" width="9.7109375" style="108" customWidth="1"/>
    <col min="1804" max="1804" width="7.5703125" style="108" customWidth="1"/>
    <col min="1805" max="1805" width="9.42578125" style="108" customWidth="1"/>
    <col min="1806" max="1808" width="10.140625" style="108" customWidth="1"/>
    <col min="1809" max="1809" width="7.5703125" style="108" customWidth="1"/>
    <col min="1810" max="1811" width="8.42578125" style="108" customWidth="1"/>
    <col min="1812" max="1812" width="8.28515625" style="108" customWidth="1"/>
    <col min="1813" max="1814" width="7.5703125" style="108" customWidth="1"/>
    <col min="1815" max="1817" width="10.140625" style="108" customWidth="1"/>
    <col min="1818" max="1818" width="7.5703125" style="108" customWidth="1"/>
    <col min="1819" max="1820" width="8.5703125" style="108" customWidth="1"/>
    <col min="1821" max="1821" width="8.85546875" style="108" customWidth="1"/>
    <col min="1822" max="1823" width="7.5703125" style="108" customWidth="1"/>
    <col min="1824" max="1827" width="10.7109375" style="108" customWidth="1"/>
    <col min="1828" max="1829" width="11.28515625" style="108" customWidth="1"/>
    <col min="1830" max="1830" width="9.140625" style="108" customWidth="1"/>
    <col min="1831" max="1831" width="10.140625" style="108" customWidth="1"/>
    <col min="1832" max="1832" width="7.5703125" style="108" customWidth="1"/>
    <col min="1833" max="1834" width="10.85546875" style="108" customWidth="1"/>
    <col min="1835" max="1835" width="10.42578125" style="108" customWidth="1"/>
    <col min="1836" max="1836" width="7.5703125" style="108" customWidth="1"/>
    <col min="1837" max="1838" width="9" style="108" customWidth="1"/>
    <col min="1839" max="1839" width="10.5703125" style="108" customWidth="1"/>
    <col min="1840" max="1841" width="7.5703125" style="108" customWidth="1"/>
    <col min="1842" max="1844" width="10.28515625" style="108" customWidth="1"/>
    <col min="1845" max="1845" width="8.85546875" style="108" customWidth="1"/>
    <col min="1846" max="1846" width="8.42578125" style="108" customWidth="1"/>
    <col min="1847" max="1847" width="9.5703125" style="108" customWidth="1"/>
    <col min="1848" max="1848" width="7.5703125" style="108" customWidth="1"/>
    <col min="1849" max="1849" width="11.5703125" style="108" customWidth="1"/>
    <col min="1850" max="1850" width="7.5703125" style="108" customWidth="1"/>
    <col min="1851" max="1851" width="9.28515625" style="108" customWidth="1"/>
    <col min="1852" max="1854" width="10" style="108" customWidth="1"/>
    <col min="1855" max="1855" width="7.5703125" style="108" customWidth="1"/>
    <col min="1856" max="1856" width="8.85546875" style="108" customWidth="1"/>
    <col min="1857" max="1857" width="8.7109375" style="108" customWidth="1"/>
    <col min="1858" max="1859" width="7.5703125" style="108" customWidth="1"/>
    <col min="1860" max="1860" width="11" style="108" customWidth="1"/>
    <col min="1861" max="1863" width="9.85546875" style="108" customWidth="1"/>
    <col min="1864" max="1865" width="9" style="108" customWidth="1"/>
    <col min="1866" max="1866" width="9.140625" style="108" customWidth="1"/>
    <col min="1867" max="1867" width="8.85546875" style="108" customWidth="1"/>
    <col min="1868" max="1868" width="7.5703125" style="108" customWidth="1"/>
    <col min="1869" max="1869" width="10.28515625" style="108" customWidth="1"/>
    <col min="1870" max="1872" width="9.42578125" style="108" customWidth="1"/>
    <col min="1873" max="1873" width="7.5703125" style="108" customWidth="1"/>
    <col min="1874" max="1874" width="9.42578125" style="108" customWidth="1"/>
    <col min="1875" max="1875" width="9.5703125" style="108" customWidth="1"/>
    <col min="1876" max="1876" width="7.5703125" style="108" customWidth="1"/>
    <col min="1877" max="1877" width="9" style="108" customWidth="1"/>
    <col min="1878" max="1878" width="9.7109375" style="108" customWidth="1"/>
    <col min="1879" max="1879" width="8.140625" style="108" customWidth="1"/>
    <col min="1880" max="1883" width="9.85546875" style="108" customWidth="1"/>
    <col min="1884" max="1884" width="11.5703125" style="108" customWidth="1"/>
    <col min="1885" max="1885" width="8.42578125" style="108" customWidth="1"/>
    <col min="1886" max="1886" width="8.140625" style="108" customWidth="1"/>
    <col min="1887" max="1887" width="11.42578125" style="108" customWidth="1"/>
    <col min="1888" max="1888" width="8.28515625" style="108" customWidth="1"/>
    <col min="1889" max="1890" width="9.85546875" style="108" customWidth="1"/>
    <col min="1891" max="1891" width="11" style="108" customWidth="1"/>
    <col min="1892" max="1892" width="10.42578125" style="108" customWidth="1"/>
    <col min="1893" max="1893" width="9" style="108" customWidth="1"/>
    <col min="1894" max="1894" width="8.140625" style="108" customWidth="1"/>
    <col min="1895" max="1895" width="7.5703125" style="108" customWidth="1"/>
    <col min="1896" max="1897" width="9.5703125" style="108" customWidth="1"/>
    <col min="1898" max="1898" width="9.42578125" style="108" customWidth="1"/>
    <col min="1899" max="1899" width="8.7109375" style="108" customWidth="1"/>
    <col min="1900" max="1900" width="8.28515625" style="108" customWidth="1"/>
    <col min="1901" max="1901" width="10.42578125" style="108" customWidth="1"/>
    <col min="1902" max="1902" width="7.5703125" style="108" customWidth="1"/>
    <col min="1903" max="1903" width="13" style="108" customWidth="1"/>
    <col min="1904" max="1904" width="10.85546875" style="108" customWidth="1"/>
    <col min="1905" max="1905" width="9.85546875" style="108" customWidth="1"/>
    <col min="1906" max="1908" width="9.42578125" style="108" customWidth="1"/>
    <col min="1909" max="1909" width="11.42578125" style="108" customWidth="1"/>
    <col min="1910" max="1910" width="8.42578125" style="108" customWidth="1"/>
    <col min="1911" max="1911" width="22.42578125" style="108" customWidth="1"/>
    <col min="1912" max="1913" width="0" style="108" hidden="1" customWidth="1"/>
    <col min="1914" max="1914" width="11.42578125" style="108" customWidth="1"/>
    <col min="1915" max="1916" width="10.140625" style="108" customWidth="1"/>
    <col min="1917" max="2048" width="9.140625" style="108"/>
    <col min="2049" max="2049" width="9.42578125" style="108" customWidth="1"/>
    <col min="2050" max="2050" width="9.140625" style="108" customWidth="1"/>
    <col min="2051" max="2051" width="10.85546875" style="108" customWidth="1"/>
    <col min="2052" max="2052" width="7.5703125" style="108" customWidth="1"/>
    <col min="2053" max="2054" width="10.28515625" style="108" customWidth="1"/>
    <col min="2055" max="2055" width="9.140625" style="108" customWidth="1"/>
    <col min="2056" max="2056" width="7.5703125" style="108" customWidth="1"/>
    <col min="2057" max="2058" width="9.85546875" style="108" customWidth="1"/>
    <col min="2059" max="2059" width="9.7109375" style="108" customWidth="1"/>
    <col min="2060" max="2060" width="7.5703125" style="108" customWidth="1"/>
    <col min="2061" max="2061" width="9.42578125" style="108" customWidth="1"/>
    <col min="2062" max="2064" width="10.140625" style="108" customWidth="1"/>
    <col min="2065" max="2065" width="7.5703125" style="108" customWidth="1"/>
    <col min="2066" max="2067" width="8.42578125" style="108" customWidth="1"/>
    <col min="2068" max="2068" width="8.28515625" style="108" customWidth="1"/>
    <col min="2069" max="2070" width="7.5703125" style="108" customWidth="1"/>
    <col min="2071" max="2073" width="10.140625" style="108" customWidth="1"/>
    <col min="2074" max="2074" width="7.5703125" style="108" customWidth="1"/>
    <col min="2075" max="2076" width="8.5703125" style="108" customWidth="1"/>
    <col min="2077" max="2077" width="8.85546875" style="108" customWidth="1"/>
    <col min="2078" max="2079" width="7.5703125" style="108" customWidth="1"/>
    <col min="2080" max="2083" width="10.7109375" style="108" customWidth="1"/>
    <col min="2084" max="2085" width="11.28515625" style="108" customWidth="1"/>
    <col min="2086" max="2086" width="9.140625" style="108" customWidth="1"/>
    <col min="2087" max="2087" width="10.140625" style="108" customWidth="1"/>
    <col min="2088" max="2088" width="7.5703125" style="108" customWidth="1"/>
    <col min="2089" max="2090" width="10.85546875" style="108" customWidth="1"/>
    <col min="2091" max="2091" width="10.42578125" style="108" customWidth="1"/>
    <col min="2092" max="2092" width="7.5703125" style="108" customWidth="1"/>
    <col min="2093" max="2094" width="9" style="108" customWidth="1"/>
    <col min="2095" max="2095" width="10.5703125" style="108" customWidth="1"/>
    <col min="2096" max="2097" width="7.5703125" style="108" customWidth="1"/>
    <col min="2098" max="2100" width="10.28515625" style="108" customWidth="1"/>
    <col min="2101" max="2101" width="8.85546875" style="108" customWidth="1"/>
    <col min="2102" max="2102" width="8.42578125" style="108" customWidth="1"/>
    <col min="2103" max="2103" width="9.5703125" style="108" customWidth="1"/>
    <col min="2104" max="2104" width="7.5703125" style="108" customWidth="1"/>
    <col min="2105" max="2105" width="11.5703125" style="108" customWidth="1"/>
    <col min="2106" max="2106" width="7.5703125" style="108" customWidth="1"/>
    <col min="2107" max="2107" width="9.28515625" style="108" customWidth="1"/>
    <col min="2108" max="2110" width="10" style="108" customWidth="1"/>
    <col min="2111" max="2111" width="7.5703125" style="108" customWidth="1"/>
    <col min="2112" max="2112" width="8.85546875" style="108" customWidth="1"/>
    <col min="2113" max="2113" width="8.7109375" style="108" customWidth="1"/>
    <col min="2114" max="2115" width="7.5703125" style="108" customWidth="1"/>
    <col min="2116" max="2116" width="11" style="108" customWidth="1"/>
    <col min="2117" max="2119" width="9.85546875" style="108" customWidth="1"/>
    <col min="2120" max="2121" width="9" style="108" customWidth="1"/>
    <col min="2122" max="2122" width="9.140625" style="108" customWidth="1"/>
    <col min="2123" max="2123" width="8.85546875" style="108" customWidth="1"/>
    <col min="2124" max="2124" width="7.5703125" style="108" customWidth="1"/>
    <col min="2125" max="2125" width="10.28515625" style="108" customWidth="1"/>
    <col min="2126" max="2128" width="9.42578125" style="108" customWidth="1"/>
    <col min="2129" max="2129" width="7.5703125" style="108" customWidth="1"/>
    <col min="2130" max="2130" width="9.42578125" style="108" customWidth="1"/>
    <col min="2131" max="2131" width="9.5703125" style="108" customWidth="1"/>
    <col min="2132" max="2132" width="7.5703125" style="108" customWidth="1"/>
    <col min="2133" max="2133" width="9" style="108" customWidth="1"/>
    <col min="2134" max="2134" width="9.7109375" style="108" customWidth="1"/>
    <col min="2135" max="2135" width="8.140625" style="108" customWidth="1"/>
    <col min="2136" max="2139" width="9.85546875" style="108" customWidth="1"/>
    <col min="2140" max="2140" width="11.5703125" style="108" customWidth="1"/>
    <col min="2141" max="2141" width="8.42578125" style="108" customWidth="1"/>
    <col min="2142" max="2142" width="8.140625" style="108" customWidth="1"/>
    <col min="2143" max="2143" width="11.42578125" style="108" customWidth="1"/>
    <col min="2144" max="2144" width="8.28515625" style="108" customWidth="1"/>
    <col min="2145" max="2146" width="9.85546875" style="108" customWidth="1"/>
    <col min="2147" max="2147" width="11" style="108" customWidth="1"/>
    <col min="2148" max="2148" width="10.42578125" style="108" customWidth="1"/>
    <col min="2149" max="2149" width="9" style="108" customWidth="1"/>
    <col min="2150" max="2150" width="8.140625" style="108" customWidth="1"/>
    <col min="2151" max="2151" width="7.5703125" style="108" customWidth="1"/>
    <col min="2152" max="2153" width="9.5703125" style="108" customWidth="1"/>
    <col min="2154" max="2154" width="9.42578125" style="108" customWidth="1"/>
    <col min="2155" max="2155" width="8.7109375" style="108" customWidth="1"/>
    <col min="2156" max="2156" width="8.28515625" style="108" customWidth="1"/>
    <col min="2157" max="2157" width="10.42578125" style="108" customWidth="1"/>
    <col min="2158" max="2158" width="7.5703125" style="108" customWidth="1"/>
    <col min="2159" max="2159" width="13" style="108" customWidth="1"/>
    <col min="2160" max="2160" width="10.85546875" style="108" customWidth="1"/>
    <col min="2161" max="2161" width="9.85546875" style="108" customWidth="1"/>
    <col min="2162" max="2164" width="9.42578125" style="108" customWidth="1"/>
    <col min="2165" max="2165" width="11.42578125" style="108" customWidth="1"/>
    <col min="2166" max="2166" width="8.42578125" style="108" customWidth="1"/>
    <col min="2167" max="2167" width="22.42578125" style="108" customWidth="1"/>
    <col min="2168" max="2169" width="0" style="108" hidden="1" customWidth="1"/>
    <col min="2170" max="2170" width="11.42578125" style="108" customWidth="1"/>
    <col min="2171" max="2172" width="10.140625" style="108" customWidth="1"/>
    <col min="2173" max="2304" width="9.140625" style="108"/>
    <col min="2305" max="2305" width="9.42578125" style="108" customWidth="1"/>
    <col min="2306" max="2306" width="9.140625" style="108" customWidth="1"/>
    <col min="2307" max="2307" width="10.85546875" style="108" customWidth="1"/>
    <col min="2308" max="2308" width="7.5703125" style="108" customWidth="1"/>
    <col min="2309" max="2310" width="10.28515625" style="108" customWidth="1"/>
    <col min="2311" max="2311" width="9.140625" style="108" customWidth="1"/>
    <col min="2312" max="2312" width="7.5703125" style="108" customWidth="1"/>
    <col min="2313" max="2314" width="9.85546875" style="108" customWidth="1"/>
    <col min="2315" max="2315" width="9.7109375" style="108" customWidth="1"/>
    <col min="2316" max="2316" width="7.5703125" style="108" customWidth="1"/>
    <col min="2317" max="2317" width="9.42578125" style="108" customWidth="1"/>
    <col min="2318" max="2320" width="10.140625" style="108" customWidth="1"/>
    <col min="2321" max="2321" width="7.5703125" style="108" customWidth="1"/>
    <col min="2322" max="2323" width="8.42578125" style="108" customWidth="1"/>
    <col min="2324" max="2324" width="8.28515625" style="108" customWidth="1"/>
    <col min="2325" max="2326" width="7.5703125" style="108" customWidth="1"/>
    <col min="2327" max="2329" width="10.140625" style="108" customWidth="1"/>
    <col min="2330" max="2330" width="7.5703125" style="108" customWidth="1"/>
    <col min="2331" max="2332" width="8.5703125" style="108" customWidth="1"/>
    <col min="2333" max="2333" width="8.85546875" style="108" customWidth="1"/>
    <col min="2334" max="2335" width="7.5703125" style="108" customWidth="1"/>
    <col min="2336" max="2339" width="10.7109375" style="108" customWidth="1"/>
    <col min="2340" max="2341" width="11.28515625" style="108" customWidth="1"/>
    <col min="2342" max="2342" width="9.140625" style="108" customWidth="1"/>
    <col min="2343" max="2343" width="10.140625" style="108" customWidth="1"/>
    <col min="2344" max="2344" width="7.5703125" style="108" customWidth="1"/>
    <col min="2345" max="2346" width="10.85546875" style="108" customWidth="1"/>
    <col min="2347" max="2347" width="10.42578125" style="108" customWidth="1"/>
    <col min="2348" max="2348" width="7.5703125" style="108" customWidth="1"/>
    <col min="2349" max="2350" width="9" style="108" customWidth="1"/>
    <col min="2351" max="2351" width="10.5703125" style="108" customWidth="1"/>
    <col min="2352" max="2353" width="7.5703125" style="108" customWidth="1"/>
    <col min="2354" max="2356" width="10.28515625" style="108" customWidth="1"/>
    <col min="2357" max="2357" width="8.85546875" style="108" customWidth="1"/>
    <col min="2358" max="2358" width="8.42578125" style="108" customWidth="1"/>
    <col min="2359" max="2359" width="9.5703125" style="108" customWidth="1"/>
    <col min="2360" max="2360" width="7.5703125" style="108" customWidth="1"/>
    <col min="2361" max="2361" width="11.5703125" style="108" customWidth="1"/>
    <col min="2362" max="2362" width="7.5703125" style="108" customWidth="1"/>
    <col min="2363" max="2363" width="9.28515625" style="108" customWidth="1"/>
    <col min="2364" max="2366" width="10" style="108" customWidth="1"/>
    <col min="2367" max="2367" width="7.5703125" style="108" customWidth="1"/>
    <col min="2368" max="2368" width="8.85546875" style="108" customWidth="1"/>
    <col min="2369" max="2369" width="8.7109375" style="108" customWidth="1"/>
    <col min="2370" max="2371" width="7.5703125" style="108" customWidth="1"/>
    <col min="2372" max="2372" width="11" style="108" customWidth="1"/>
    <col min="2373" max="2375" width="9.85546875" style="108" customWidth="1"/>
    <col min="2376" max="2377" width="9" style="108" customWidth="1"/>
    <col min="2378" max="2378" width="9.140625" style="108" customWidth="1"/>
    <col min="2379" max="2379" width="8.85546875" style="108" customWidth="1"/>
    <col min="2380" max="2380" width="7.5703125" style="108" customWidth="1"/>
    <col min="2381" max="2381" width="10.28515625" style="108" customWidth="1"/>
    <col min="2382" max="2384" width="9.42578125" style="108" customWidth="1"/>
    <col min="2385" max="2385" width="7.5703125" style="108" customWidth="1"/>
    <col min="2386" max="2386" width="9.42578125" style="108" customWidth="1"/>
    <col min="2387" max="2387" width="9.5703125" style="108" customWidth="1"/>
    <col min="2388" max="2388" width="7.5703125" style="108" customWidth="1"/>
    <col min="2389" max="2389" width="9" style="108" customWidth="1"/>
    <col min="2390" max="2390" width="9.7109375" style="108" customWidth="1"/>
    <col min="2391" max="2391" width="8.140625" style="108" customWidth="1"/>
    <col min="2392" max="2395" width="9.85546875" style="108" customWidth="1"/>
    <col min="2396" max="2396" width="11.5703125" style="108" customWidth="1"/>
    <col min="2397" max="2397" width="8.42578125" style="108" customWidth="1"/>
    <col min="2398" max="2398" width="8.140625" style="108" customWidth="1"/>
    <col min="2399" max="2399" width="11.42578125" style="108" customWidth="1"/>
    <col min="2400" max="2400" width="8.28515625" style="108" customWidth="1"/>
    <col min="2401" max="2402" width="9.85546875" style="108" customWidth="1"/>
    <col min="2403" max="2403" width="11" style="108" customWidth="1"/>
    <col min="2404" max="2404" width="10.42578125" style="108" customWidth="1"/>
    <col min="2405" max="2405" width="9" style="108" customWidth="1"/>
    <col min="2406" max="2406" width="8.140625" style="108" customWidth="1"/>
    <col min="2407" max="2407" width="7.5703125" style="108" customWidth="1"/>
    <col min="2408" max="2409" width="9.5703125" style="108" customWidth="1"/>
    <col min="2410" max="2410" width="9.42578125" style="108" customWidth="1"/>
    <col min="2411" max="2411" width="8.7109375" style="108" customWidth="1"/>
    <col min="2412" max="2412" width="8.28515625" style="108" customWidth="1"/>
    <col min="2413" max="2413" width="10.42578125" style="108" customWidth="1"/>
    <col min="2414" max="2414" width="7.5703125" style="108" customWidth="1"/>
    <col min="2415" max="2415" width="13" style="108" customWidth="1"/>
    <col min="2416" max="2416" width="10.85546875" style="108" customWidth="1"/>
    <col min="2417" max="2417" width="9.85546875" style="108" customWidth="1"/>
    <col min="2418" max="2420" width="9.42578125" style="108" customWidth="1"/>
    <col min="2421" max="2421" width="11.42578125" style="108" customWidth="1"/>
    <col min="2422" max="2422" width="8.42578125" style="108" customWidth="1"/>
    <col min="2423" max="2423" width="22.42578125" style="108" customWidth="1"/>
    <col min="2424" max="2425" width="0" style="108" hidden="1" customWidth="1"/>
    <col min="2426" max="2426" width="11.42578125" style="108" customWidth="1"/>
    <col min="2427" max="2428" width="10.140625" style="108" customWidth="1"/>
    <col min="2429" max="2560" width="9.140625" style="108"/>
    <col min="2561" max="2561" width="9.42578125" style="108" customWidth="1"/>
    <col min="2562" max="2562" width="9.140625" style="108" customWidth="1"/>
    <col min="2563" max="2563" width="10.85546875" style="108" customWidth="1"/>
    <col min="2564" max="2564" width="7.5703125" style="108" customWidth="1"/>
    <col min="2565" max="2566" width="10.28515625" style="108" customWidth="1"/>
    <col min="2567" max="2567" width="9.140625" style="108" customWidth="1"/>
    <col min="2568" max="2568" width="7.5703125" style="108" customWidth="1"/>
    <col min="2569" max="2570" width="9.85546875" style="108" customWidth="1"/>
    <col min="2571" max="2571" width="9.7109375" style="108" customWidth="1"/>
    <col min="2572" max="2572" width="7.5703125" style="108" customWidth="1"/>
    <col min="2573" max="2573" width="9.42578125" style="108" customWidth="1"/>
    <col min="2574" max="2576" width="10.140625" style="108" customWidth="1"/>
    <col min="2577" max="2577" width="7.5703125" style="108" customWidth="1"/>
    <col min="2578" max="2579" width="8.42578125" style="108" customWidth="1"/>
    <col min="2580" max="2580" width="8.28515625" style="108" customWidth="1"/>
    <col min="2581" max="2582" width="7.5703125" style="108" customWidth="1"/>
    <col min="2583" max="2585" width="10.140625" style="108" customWidth="1"/>
    <col min="2586" max="2586" width="7.5703125" style="108" customWidth="1"/>
    <col min="2587" max="2588" width="8.5703125" style="108" customWidth="1"/>
    <col min="2589" max="2589" width="8.85546875" style="108" customWidth="1"/>
    <col min="2590" max="2591" width="7.5703125" style="108" customWidth="1"/>
    <col min="2592" max="2595" width="10.7109375" style="108" customWidth="1"/>
    <col min="2596" max="2597" width="11.28515625" style="108" customWidth="1"/>
    <col min="2598" max="2598" width="9.140625" style="108" customWidth="1"/>
    <col min="2599" max="2599" width="10.140625" style="108" customWidth="1"/>
    <col min="2600" max="2600" width="7.5703125" style="108" customWidth="1"/>
    <col min="2601" max="2602" width="10.85546875" style="108" customWidth="1"/>
    <col min="2603" max="2603" width="10.42578125" style="108" customWidth="1"/>
    <col min="2604" max="2604" width="7.5703125" style="108" customWidth="1"/>
    <col min="2605" max="2606" width="9" style="108" customWidth="1"/>
    <col min="2607" max="2607" width="10.5703125" style="108" customWidth="1"/>
    <col min="2608" max="2609" width="7.5703125" style="108" customWidth="1"/>
    <col min="2610" max="2612" width="10.28515625" style="108" customWidth="1"/>
    <col min="2613" max="2613" width="8.85546875" style="108" customWidth="1"/>
    <col min="2614" max="2614" width="8.42578125" style="108" customWidth="1"/>
    <col min="2615" max="2615" width="9.5703125" style="108" customWidth="1"/>
    <col min="2616" max="2616" width="7.5703125" style="108" customWidth="1"/>
    <col min="2617" max="2617" width="11.5703125" style="108" customWidth="1"/>
    <col min="2618" max="2618" width="7.5703125" style="108" customWidth="1"/>
    <col min="2619" max="2619" width="9.28515625" style="108" customWidth="1"/>
    <col min="2620" max="2622" width="10" style="108" customWidth="1"/>
    <col min="2623" max="2623" width="7.5703125" style="108" customWidth="1"/>
    <col min="2624" max="2624" width="8.85546875" style="108" customWidth="1"/>
    <col min="2625" max="2625" width="8.7109375" style="108" customWidth="1"/>
    <col min="2626" max="2627" width="7.5703125" style="108" customWidth="1"/>
    <col min="2628" max="2628" width="11" style="108" customWidth="1"/>
    <col min="2629" max="2631" width="9.85546875" style="108" customWidth="1"/>
    <col min="2632" max="2633" width="9" style="108" customWidth="1"/>
    <col min="2634" max="2634" width="9.140625" style="108" customWidth="1"/>
    <col min="2635" max="2635" width="8.85546875" style="108" customWidth="1"/>
    <col min="2636" max="2636" width="7.5703125" style="108" customWidth="1"/>
    <col min="2637" max="2637" width="10.28515625" style="108" customWidth="1"/>
    <col min="2638" max="2640" width="9.42578125" style="108" customWidth="1"/>
    <col min="2641" max="2641" width="7.5703125" style="108" customWidth="1"/>
    <col min="2642" max="2642" width="9.42578125" style="108" customWidth="1"/>
    <col min="2643" max="2643" width="9.5703125" style="108" customWidth="1"/>
    <col min="2644" max="2644" width="7.5703125" style="108" customWidth="1"/>
    <col min="2645" max="2645" width="9" style="108" customWidth="1"/>
    <col min="2646" max="2646" width="9.7109375" style="108" customWidth="1"/>
    <col min="2647" max="2647" width="8.140625" style="108" customWidth="1"/>
    <col min="2648" max="2651" width="9.85546875" style="108" customWidth="1"/>
    <col min="2652" max="2652" width="11.5703125" style="108" customWidth="1"/>
    <col min="2653" max="2653" width="8.42578125" style="108" customWidth="1"/>
    <col min="2654" max="2654" width="8.140625" style="108" customWidth="1"/>
    <col min="2655" max="2655" width="11.42578125" style="108" customWidth="1"/>
    <col min="2656" max="2656" width="8.28515625" style="108" customWidth="1"/>
    <col min="2657" max="2658" width="9.85546875" style="108" customWidth="1"/>
    <col min="2659" max="2659" width="11" style="108" customWidth="1"/>
    <col min="2660" max="2660" width="10.42578125" style="108" customWidth="1"/>
    <col min="2661" max="2661" width="9" style="108" customWidth="1"/>
    <col min="2662" max="2662" width="8.140625" style="108" customWidth="1"/>
    <col min="2663" max="2663" width="7.5703125" style="108" customWidth="1"/>
    <col min="2664" max="2665" width="9.5703125" style="108" customWidth="1"/>
    <col min="2666" max="2666" width="9.42578125" style="108" customWidth="1"/>
    <col min="2667" max="2667" width="8.7109375" style="108" customWidth="1"/>
    <col min="2668" max="2668" width="8.28515625" style="108" customWidth="1"/>
    <col min="2669" max="2669" width="10.42578125" style="108" customWidth="1"/>
    <col min="2670" max="2670" width="7.5703125" style="108" customWidth="1"/>
    <col min="2671" max="2671" width="13" style="108" customWidth="1"/>
    <col min="2672" max="2672" width="10.85546875" style="108" customWidth="1"/>
    <col min="2673" max="2673" width="9.85546875" style="108" customWidth="1"/>
    <col min="2674" max="2676" width="9.42578125" style="108" customWidth="1"/>
    <col min="2677" max="2677" width="11.42578125" style="108" customWidth="1"/>
    <col min="2678" max="2678" width="8.42578125" style="108" customWidth="1"/>
    <col min="2679" max="2679" width="22.42578125" style="108" customWidth="1"/>
    <col min="2680" max="2681" width="0" style="108" hidden="1" customWidth="1"/>
    <col min="2682" max="2682" width="11.42578125" style="108" customWidth="1"/>
    <col min="2683" max="2684" width="10.140625" style="108" customWidth="1"/>
    <col min="2685" max="2816" width="9.140625" style="108"/>
    <col min="2817" max="2817" width="9.42578125" style="108" customWidth="1"/>
    <col min="2818" max="2818" width="9.140625" style="108" customWidth="1"/>
    <col min="2819" max="2819" width="10.85546875" style="108" customWidth="1"/>
    <col min="2820" max="2820" width="7.5703125" style="108" customWidth="1"/>
    <col min="2821" max="2822" width="10.28515625" style="108" customWidth="1"/>
    <col min="2823" max="2823" width="9.140625" style="108" customWidth="1"/>
    <col min="2824" max="2824" width="7.5703125" style="108" customWidth="1"/>
    <col min="2825" max="2826" width="9.85546875" style="108" customWidth="1"/>
    <col min="2827" max="2827" width="9.7109375" style="108" customWidth="1"/>
    <col min="2828" max="2828" width="7.5703125" style="108" customWidth="1"/>
    <col min="2829" max="2829" width="9.42578125" style="108" customWidth="1"/>
    <col min="2830" max="2832" width="10.140625" style="108" customWidth="1"/>
    <col min="2833" max="2833" width="7.5703125" style="108" customWidth="1"/>
    <col min="2834" max="2835" width="8.42578125" style="108" customWidth="1"/>
    <col min="2836" max="2836" width="8.28515625" style="108" customWidth="1"/>
    <col min="2837" max="2838" width="7.5703125" style="108" customWidth="1"/>
    <col min="2839" max="2841" width="10.140625" style="108" customWidth="1"/>
    <col min="2842" max="2842" width="7.5703125" style="108" customWidth="1"/>
    <col min="2843" max="2844" width="8.5703125" style="108" customWidth="1"/>
    <col min="2845" max="2845" width="8.85546875" style="108" customWidth="1"/>
    <col min="2846" max="2847" width="7.5703125" style="108" customWidth="1"/>
    <col min="2848" max="2851" width="10.7109375" style="108" customWidth="1"/>
    <col min="2852" max="2853" width="11.28515625" style="108" customWidth="1"/>
    <col min="2854" max="2854" width="9.140625" style="108" customWidth="1"/>
    <col min="2855" max="2855" width="10.140625" style="108" customWidth="1"/>
    <col min="2856" max="2856" width="7.5703125" style="108" customWidth="1"/>
    <col min="2857" max="2858" width="10.85546875" style="108" customWidth="1"/>
    <col min="2859" max="2859" width="10.42578125" style="108" customWidth="1"/>
    <col min="2860" max="2860" width="7.5703125" style="108" customWidth="1"/>
    <col min="2861" max="2862" width="9" style="108" customWidth="1"/>
    <col min="2863" max="2863" width="10.5703125" style="108" customWidth="1"/>
    <col min="2864" max="2865" width="7.5703125" style="108" customWidth="1"/>
    <col min="2866" max="2868" width="10.28515625" style="108" customWidth="1"/>
    <col min="2869" max="2869" width="8.85546875" style="108" customWidth="1"/>
    <col min="2870" max="2870" width="8.42578125" style="108" customWidth="1"/>
    <col min="2871" max="2871" width="9.5703125" style="108" customWidth="1"/>
    <col min="2872" max="2872" width="7.5703125" style="108" customWidth="1"/>
    <col min="2873" max="2873" width="11.5703125" style="108" customWidth="1"/>
    <col min="2874" max="2874" width="7.5703125" style="108" customWidth="1"/>
    <col min="2875" max="2875" width="9.28515625" style="108" customWidth="1"/>
    <col min="2876" max="2878" width="10" style="108" customWidth="1"/>
    <col min="2879" max="2879" width="7.5703125" style="108" customWidth="1"/>
    <col min="2880" max="2880" width="8.85546875" style="108" customWidth="1"/>
    <col min="2881" max="2881" width="8.7109375" style="108" customWidth="1"/>
    <col min="2882" max="2883" width="7.5703125" style="108" customWidth="1"/>
    <col min="2884" max="2884" width="11" style="108" customWidth="1"/>
    <col min="2885" max="2887" width="9.85546875" style="108" customWidth="1"/>
    <col min="2888" max="2889" width="9" style="108" customWidth="1"/>
    <col min="2890" max="2890" width="9.140625" style="108" customWidth="1"/>
    <col min="2891" max="2891" width="8.85546875" style="108" customWidth="1"/>
    <col min="2892" max="2892" width="7.5703125" style="108" customWidth="1"/>
    <col min="2893" max="2893" width="10.28515625" style="108" customWidth="1"/>
    <col min="2894" max="2896" width="9.42578125" style="108" customWidth="1"/>
    <col min="2897" max="2897" width="7.5703125" style="108" customWidth="1"/>
    <col min="2898" max="2898" width="9.42578125" style="108" customWidth="1"/>
    <col min="2899" max="2899" width="9.5703125" style="108" customWidth="1"/>
    <col min="2900" max="2900" width="7.5703125" style="108" customWidth="1"/>
    <col min="2901" max="2901" width="9" style="108" customWidth="1"/>
    <col min="2902" max="2902" width="9.7109375" style="108" customWidth="1"/>
    <col min="2903" max="2903" width="8.140625" style="108" customWidth="1"/>
    <col min="2904" max="2907" width="9.85546875" style="108" customWidth="1"/>
    <col min="2908" max="2908" width="11.5703125" style="108" customWidth="1"/>
    <col min="2909" max="2909" width="8.42578125" style="108" customWidth="1"/>
    <col min="2910" max="2910" width="8.140625" style="108" customWidth="1"/>
    <col min="2911" max="2911" width="11.42578125" style="108" customWidth="1"/>
    <col min="2912" max="2912" width="8.28515625" style="108" customWidth="1"/>
    <col min="2913" max="2914" width="9.85546875" style="108" customWidth="1"/>
    <col min="2915" max="2915" width="11" style="108" customWidth="1"/>
    <col min="2916" max="2916" width="10.42578125" style="108" customWidth="1"/>
    <col min="2917" max="2917" width="9" style="108" customWidth="1"/>
    <col min="2918" max="2918" width="8.140625" style="108" customWidth="1"/>
    <col min="2919" max="2919" width="7.5703125" style="108" customWidth="1"/>
    <col min="2920" max="2921" width="9.5703125" style="108" customWidth="1"/>
    <col min="2922" max="2922" width="9.42578125" style="108" customWidth="1"/>
    <col min="2923" max="2923" width="8.7109375" style="108" customWidth="1"/>
    <col min="2924" max="2924" width="8.28515625" style="108" customWidth="1"/>
    <col min="2925" max="2925" width="10.42578125" style="108" customWidth="1"/>
    <col min="2926" max="2926" width="7.5703125" style="108" customWidth="1"/>
    <col min="2927" max="2927" width="13" style="108" customWidth="1"/>
    <col min="2928" max="2928" width="10.85546875" style="108" customWidth="1"/>
    <col min="2929" max="2929" width="9.85546875" style="108" customWidth="1"/>
    <col min="2930" max="2932" width="9.42578125" style="108" customWidth="1"/>
    <col min="2933" max="2933" width="11.42578125" style="108" customWidth="1"/>
    <col min="2934" max="2934" width="8.42578125" style="108" customWidth="1"/>
    <col min="2935" max="2935" width="22.42578125" style="108" customWidth="1"/>
    <col min="2936" max="2937" width="0" style="108" hidden="1" customWidth="1"/>
    <col min="2938" max="2938" width="11.42578125" style="108" customWidth="1"/>
    <col min="2939" max="2940" width="10.140625" style="108" customWidth="1"/>
    <col min="2941" max="3072" width="9.140625" style="108"/>
    <col min="3073" max="3073" width="9.42578125" style="108" customWidth="1"/>
    <col min="3074" max="3074" width="9.140625" style="108" customWidth="1"/>
    <col min="3075" max="3075" width="10.85546875" style="108" customWidth="1"/>
    <col min="3076" max="3076" width="7.5703125" style="108" customWidth="1"/>
    <col min="3077" max="3078" width="10.28515625" style="108" customWidth="1"/>
    <col min="3079" max="3079" width="9.140625" style="108" customWidth="1"/>
    <col min="3080" max="3080" width="7.5703125" style="108" customWidth="1"/>
    <col min="3081" max="3082" width="9.85546875" style="108" customWidth="1"/>
    <col min="3083" max="3083" width="9.7109375" style="108" customWidth="1"/>
    <col min="3084" max="3084" width="7.5703125" style="108" customWidth="1"/>
    <col min="3085" max="3085" width="9.42578125" style="108" customWidth="1"/>
    <col min="3086" max="3088" width="10.140625" style="108" customWidth="1"/>
    <col min="3089" max="3089" width="7.5703125" style="108" customWidth="1"/>
    <col min="3090" max="3091" width="8.42578125" style="108" customWidth="1"/>
    <col min="3092" max="3092" width="8.28515625" style="108" customWidth="1"/>
    <col min="3093" max="3094" width="7.5703125" style="108" customWidth="1"/>
    <col min="3095" max="3097" width="10.140625" style="108" customWidth="1"/>
    <col min="3098" max="3098" width="7.5703125" style="108" customWidth="1"/>
    <col min="3099" max="3100" width="8.5703125" style="108" customWidth="1"/>
    <col min="3101" max="3101" width="8.85546875" style="108" customWidth="1"/>
    <col min="3102" max="3103" width="7.5703125" style="108" customWidth="1"/>
    <col min="3104" max="3107" width="10.7109375" style="108" customWidth="1"/>
    <col min="3108" max="3109" width="11.28515625" style="108" customWidth="1"/>
    <col min="3110" max="3110" width="9.140625" style="108" customWidth="1"/>
    <col min="3111" max="3111" width="10.140625" style="108" customWidth="1"/>
    <col min="3112" max="3112" width="7.5703125" style="108" customWidth="1"/>
    <col min="3113" max="3114" width="10.85546875" style="108" customWidth="1"/>
    <col min="3115" max="3115" width="10.42578125" style="108" customWidth="1"/>
    <col min="3116" max="3116" width="7.5703125" style="108" customWidth="1"/>
    <col min="3117" max="3118" width="9" style="108" customWidth="1"/>
    <col min="3119" max="3119" width="10.5703125" style="108" customWidth="1"/>
    <col min="3120" max="3121" width="7.5703125" style="108" customWidth="1"/>
    <col min="3122" max="3124" width="10.28515625" style="108" customWidth="1"/>
    <col min="3125" max="3125" width="8.85546875" style="108" customWidth="1"/>
    <col min="3126" max="3126" width="8.42578125" style="108" customWidth="1"/>
    <col min="3127" max="3127" width="9.5703125" style="108" customWidth="1"/>
    <col min="3128" max="3128" width="7.5703125" style="108" customWidth="1"/>
    <col min="3129" max="3129" width="11.5703125" style="108" customWidth="1"/>
    <col min="3130" max="3130" width="7.5703125" style="108" customWidth="1"/>
    <col min="3131" max="3131" width="9.28515625" style="108" customWidth="1"/>
    <col min="3132" max="3134" width="10" style="108" customWidth="1"/>
    <col min="3135" max="3135" width="7.5703125" style="108" customWidth="1"/>
    <col min="3136" max="3136" width="8.85546875" style="108" customWidth="1"/>
    <col min="3137" max="3137" width="8.7109375" style="108" customWidth="1"/>
    <col min="3138" max="3139" width="7.5703125" style="108" customWidth="1"/>
    <col min="3140" max="3140" width="11" style="108" customWidth="1"/>
    <col min="3141" max="3143" width="9.85546875" style="108" customWidth="1"/>
    <col min="3144" max="3145" width="9" style="108" customWidth="1"/>
    <col min="3146" max="3146" width="9.140625" style="108" customWidth="1"/>
    <col min="3147" max="3147" width="8.85546875" style="108" customWidth="1"/>
    <col min="3148" max="3148" width="7.5703125" style="108" customWidth="1"/>
    <col min="3149" max="3149" width="10.28515625" style="108" customWidth="1"/>
    <col min="3150" max="3152" width="9.42578125" style="108" customWidth="1"/>
    <col min="3153" max="3153" width="7.5703125" style="108" customWidth="1"/>
    <col min="3154" max="3154" width="9.42578125" style="108" customWidth="1"/>
    <col min="3155" max="3155" width="9.5703125" style="108" customWidth="1"/>
    <col min="3156" max="3156" width="7.5703125" style="108" customWidth="1"/>
    <col min="3157" max="3157" width="9" style="108" customWidth="1"/>
    <col min="3158" max="3158" width="9.7109375" style="108" customWidth="1"/>
    <col min="3159" max="3159" width="8.140625" style="108" customWidth="1"/>
    <col min="3160" max="3163" width="9.85546875" style="108" customWidth="1"/>
    <col min="3164" max="3164" width="11.5703125" style="108" customWidth="1"/>
    <col min="3165" max="3165" width="8.42578125" style="108" customWidth="1"/>
    <col min="3166" max="3166" width="8.140625" style="108" customWidth="1"/>
    <col min="3167" max="3167" width="11.42578125" style="108" customWidth="1"/>
    <col min="3168" max="3168" width="8.28515625" style="108" customWidth="1"/>
    <col min="3169" max="3170" width="9.85546875" style="108" customWidth="1"/>
    <col min="3171" max="3171" width="11" style="108" customWidth="1"/>
    <col min="3172" max="3172" width="10.42578125" style="108" customWidth="1"/>
    <col min="3173" max="3173" width="9" style="108" customWidth="1"/>
    <col min="3174" max="3174" width="8.140625" style="108" customWidth="1"/>
    <col min="3175" max="3175" width="7.5703125" style="108" customWidth="1"/>
    <col min="3176" max="3177" width="9.5703125" style="108" customWidth="1"/>
    <col min="3178" max="3178" width="9.42578125" style="108" customWidth="1"/>
    <col min="3179" max="3179" width="8.7109375" style="108" customWidth="1"/>
    <col min="3180" max="3180" width="8.28515625" style="108" customWidth="1"/>
    <col min="3181" max="3181" width="10.42578125" style="108" customWidth="1"/>
    <col min="3182" max="3182" width="7.5703125" style="108" customWidth="1"/>
    <col min="3183" max="3183" width="13" style="108" customWidth="1"/>
    <col min="3184" max="3184" width="10.85546875" style="108" customWidth="1"/>
    <col min="3185" max="3185" width="9.85546875" style="108" customWidth="1"/>
    <col min="3186" max="3188" width="9.42578125" style="108" customWidth="1"/>
    <col min="3189" max="3189" width="11.42578125" style="108" customWidth="1"/>
    <col min="3190" max="3190" width="8.42578125" style="108" customWidth="1"/>
    <col min="3191" max="3191" width="22.42578125" style="108" customWidth="1"/>
    <col min="3192" max="3193" width="0" style="108" hidden="1" customWidth="1"/>
    <col min="3194" max="3194" width="11.42578125" style="108" customWidth="1"/>
    <col min="3195" max="3196" width="10.140625" style="108" customWidth="1"/>
    <col min="3197" max="3328" width="9.140625" style="108"/>
    <col min="3329" max="3329" width="9.42578125" style="108" customWidth="1"/>
    <col min="3330" max="3330" width="9.140625" style="108" customWidth="1"/>
    <col min="3331" max="3331" width="10.85546875" style="108" customWidth="1"/>
    <col min="3332" max="3332" width="7.5703125" style="108" customWidth="1"/>
    <col min="3333" max="3334" width="10.28515625" style="108" customWidth="1"/>
    <col min="3335" max="3335" width="9.140625" style="108" customWidth="1"/>
    <col min="3336" max="3336" width="7.5703125" style="108" customWidth="1"/>
    <col min="3337" max="3338" width="9.85546875" style="108" customWidth="1"/>
    <col min="3339" max="3339" width="9.7109375" style="108" customWidth="1"/>
    <col min="3340" max="3340" width="7.5703125" style="108" customWidth="1"/>
    <col min="3341" max="3341" width="9.42578125" style="108" customWidth="1"/>
    <col min="3342" max="3344" width="10.140625" style="108" customWidth="1"/>
    <col min="3345" max="3345" width="7.5703125" style="108" customWidth="1"/>
    <col min="3346" max="3347" width="8.42578125" style="108" customWidth="1"/>
    <col min="3348" max="3348" width="8.28515625" style="108" customWidth="1"/>
    <col min="3349" max="3350" width="7.5703125" style="108" customWidth="1"/>
    <col min="3351" max="3353" width="10.140625" style="108" customWidth="1"/>
    <col min="3354" max="3354" width="7.5703125" style="108" customWidth="1"/>
    <col min="3355" max="3356" width="8.5703125" style="108" customWidth="1"/>
    <col min="3357" max="3357" width="8.85546875" style="108" customWidth="1"/>
    <col min="3358" max="3359" width="7.5703125" style="108" customWidth="1"/>
    <col min="3360" max="3363" width="10.7109375" style="108" customWidth="1"/>
    <col min="3364" max="3365" width="11.28515625" style="108" customWidth="1"/>
    <col min="3366" max="3366" width="9.140625" style="108" customWidth="1"/>
    <col min="3367" max="3367" width="10.140625" style="108" customWidth="1"/>
    <col min="3368" max="3368" width="7.5703125" style="108" customWidth="1"/>
    <col min="3369" max="3370" width="10.85546875" style="108" customWidth="1"/>
    <col min="3371" max="3371" width="10.42578125" style="108" customWidth="1"/>
    <col min="3372" max="3372" width="7.5703125" style="108" customWidth="1"/>
    <col min="3373" max="3374" width="9" style="108" customWidth="1"/>
    <col min="3375" max="3375" width="10.5703125" style="108" customWidth="1"/>
    <col min="3376" max="3377" width="7.5703125" style="108" customWidth="1"/>
    <col min="3378" max="3380" width="10.28515625" style="108" customWidth="1"/>
    <col min="3381" max="3381" width="8.85546875" style="108" customWidth="1"/>
    <col min="3382" max="3382" width="8.42578125" style="108" customWidth="1"/>
    <col min="3383" max="3383" width="9.5703125" style="108" customWidth="1"/>
    <col min="3384" max="3384" width="7.5703125" style="108" customWidth="1"/>
    <col min="3385" max="3385" width="11.5703125" style="108" customWidth="1"/>
    <col min="3386" max="3386" width="7.5703125" style="108" customWidth="1"/>
    <col min="3387" max="3387" width="9.28515625" style="108" customWidth="1"/>
    <col min="3388" max="3390" width="10" style="108" customWidth="1"/>
    <col min="3391" max="3391" width="7.5703125" style="108" customWidth="1"/>
    <col min="3392" max="3392" width="8.85546875" style="108" customWidth="1"/>
    <col min="3393" max="3393" width="8.7109375" style="108" customWidth="1"/>
    <col min="3394" max="3395" width="7.5703125" style="108" customWidth="1"/>
    <col min="3396" max="3396" width="11" style="108" customWidth="1"/>
    <col min="3397" max="3399" width="9.85546875" style="108" customWidth="1"/>
    <col min="3400" max="3401" width="9" style="108" customWidth="1"/>
    <col min="3402" max="3402" width="9.140625" style="108" customWidth="1"/>
    <col min="3403" max="3403" width="8.85546875" style="108" customWidth="1"/>
    <col min="3404" max="3404" width="7.5703125" style="108" customWidth="1"/>
    <col min="3405" max="3405" width="10.28515625" style="108" customWidth="1"/>
    <col min="3406" max="3408" width="9.42578125" style="108" customWidth="1"/>
    <col min="3409" max="3409" width="7.5703125" style="108" customWidth="1"/>
    <col min="3410" max="3410" width="9.42578125" style="108" customWidth="1"/>
    <col min="3411" max="3411" width="9.5703125" style="108" customWidth="1"/>
    <col min="3412" max="3412" width="7.5703125" style="108" customWidth="1"/>
    <col min="3413" max="3413" width="9" style="108" customWidth="1"/>
    <col min="3414" max="3414" width="9.7109375" style="108" customWidth="1"/>
    <col min="3415" max="3415" width="8.140625" style="108" customWidth="1"/>
    <col min="3416" max="3419" width="9.85546875" style="108" customWidth="1"/>
    <col min="3420" max="3420" width="11.5703125" style="108" customWidth="1"/>
    <col min="3421" max="3421" width="8.42578125" style="108" customWidth="1"/>
    <col min="3422" max="3422" width="8.140625" style="108" customWidth="1"/>
    <col min="3423" max="3423" width="11.42578125" style="108" customWidth="1"/>
    <col min="3424" max="3424" width="8.28515625" style="108" customWidth="1"/>
    <col min="3425" max="3426" width="9.85546875" style="108" customWidth="1"/>
    <col min="3427" max="3427" width="11" style="108" customWidth="1"/>
    <col min="3428" max="3428" width="10.42578125" style="108" customWidth="1"/>
    <col min="3429" max="3429" width="9" style="108" customWidth="1"/>
    <col min="3430" max="3430" width="8.140625" style="108" customWidth="1"/>
    <col min="3431" max="3431" width="7.5703125" style="108" customWidth="1"/>
    <col min="3432" max="3433" width="9.5703125" style="108" customWidth="1"/>
    <col min="3434" max="3434" width="9.42578125" style="108" customWidth="1"/>
    <col min="3435" max="3435" width="8.7109375" style="108" customWidth="1"/>
    <col min="3436" max="3436" width="8.28515625" style="108" customWidth="1"/>
    <col min="3437" max="3437" width="10.42578125" style="108" customWidth="1"/>
    <col min="3438" max="3438" width="7.5703125" style="108" customWidth="1"/>
    <col min="3439" max="3439" width="13" style="108" customWidth="1"/>
    <col min="3440" max="3440" width="10.85546875" style="108" customWidth="1"/>
    <col min="3441" max="3441" width="9.85546875" style="108" customWidth="1"/>
    <col min="3442" max="3444" width="9.42578125" style="108" customWidth="1"/>
    <col min="3445" max="3445" width="11.42578125" style="108" customWidth="1"/>
    <col min="3446" max="3446" width="8.42578125" style="108" customWidth="1"/>
    <col min="3447" max="3447" width="22.42578125" style="108" customWidth="1"/>
    <col min="3448" max="3449" width="0" style="108" hidden="1" customWidth="1"/>
    <col min="3450" max="3450" width="11.42578125" style="108" customWidth="1"/>
    <col min="3451" max="3452" width="10.140625" style="108" customWidth="1"/>
    <col min="3453" max="3584" width="9.140625" style="108"/>
    <col min="3585" max="3585" width="9.42578125" style="108" customWidth="1"/>
    <col min="3586" max="3586" width="9.140625" style="108" customWidth="1"/>
    <col min="3587" max="3587" width="10.85546875" style="108" customWidth="1"/>
    <col min="3588" max="3588" width="7.5703125" style="108" customWidth="1"/>
    <col min="3589" max="3590" width="10.28515625" style="108" customWidth="1"/>
    <col min="3591" max="3591" width="9.140625" style="108" customWidth="1"/>
    <col min="3592" max="3592" width="7.5703125" style="108" customWidth="1"/>
    <col min="3593" max="3594" width="9.85546875" style="108" customWidth="1"/>
    <col min="3595" max="3595" width="9.7109375" style="108" customWidth="1"/>
    <col min="3596" max="3596" width="7.5703125" style="108" customWidth="1"/>
    <col min="3597" max="3597" width="9.42578125" style="108" customWidth="1"/>
    <col min="3598" max="3600" width="10.140625" style="108" customWidth="1"/>
    <col min="3601" max="3601" width="7.5703125" style="108" customWidth="1"/>
    <col min="3602" max="3603" width="8.42578125" style="108" customWidth="1"/>
    <col min="3604" max="3604" width="8.28515625" style="108" customWidth="1"/>
    <col min="3605" max="3606" width="7.5703125" style="108" customWidth="1"/>
    <col min="3607" max="3609" width="10.140625" style="108" customWidth="1"/>
    <col min="3610" max="3610" width="7.5703125" style="108" customWidth="1"/>
    <col min="3611" max="3612" width="8.5703125" style="108" customWidth="1"/>
    <col min="3613" max="3613" width="8.85546875" style="108" customWidth="1"/>
    <col min="3614" max="3615" width="7.5703125" style="108" customWidth="1"/>
    <col min="3616" max="3619" width="10.7109375" style="108" customWidth="1"/>
    <col min="3620" max="3621" width="11.28515625" style="108" customWidth="1"/>
    <col min="3622" max="3622" width="9.140625" style="108" customWidth="1"/>
    <col min="3623" max="3623" width="10.140625" style="108" customWidth="1"/>
    <col min="3624" max="3624" width="7.5703125" style="108" customWidth="1"/>
    <col min="3625" max="3626" width="10.85546875" style="108" customWidth="1"/>
    <col min="3627" max="3627" width="10.42578125" style="108" customWidth="1"/>
    <col min="3628" max="3628" width="7.5703125" style="108" customWidth="1"/>
    <col min="3629" max="3630" width="9" style="108" customWidth="1"/>
    <col min="3631" max="3631" width="10.5703125" style="108" customWidth="1"/>
    <col min="3632" max="3633" width="7.5703125" style="108" customWidth="1"/>
    <col min="3634" max="3636" width="10.28515625" style="108" customWidth="1"/>
    <col min="3637" max="3637" width="8.85546875" style="108" customWidth="1"/>
    <col min="3638" max="3638" width="8.42578125" style="108" customWidth="1"/>
    <col min="3639" max="3639" width="9.5703125" style="108" customWidth="1"/>
    <col min="3640" max="3640" width="7.5703125" style="108" customWidth="1"/>
    <col min="3641" max="3641" width="11.5703125" style="108" customWidth="1"/>
    <col min="3642" max="3642" width="7.5703125" style="108" customWidth="1"/>
    <col min="3643" max="3643" width="9.28515625" style="108" customWidth="1"/>
    <col min="3644" max="3646" width="10" style="108" customWidth="1"/>
    <col min="3647" max="3647" width="7.5703125" style="108" customWidth="1"/>
    <col min="3648" max="3648" width="8.85546875" style="108" customWidth="1"/>
    <col min="3649" max="3649" width="8.7109375" style="108" customWidth="1"/>
    <col min="3650" max="3651" width="7.5703125" style="108" customWidth="1"/>
    <col min="3652" max="3652" width="11" style="108" customWidth="1"/>
    <col min="3653" max="3655" width="9.85546875" style="108" customWidth="1"/>
    <col min="3656" max="3657" width="9" style="108" customWidth="1"/>
    <col min="3658" max="3658" width="9.140625" style="108" customWidth="1"/>
    <col min="3659" max="3659" width="8.85546875" style="108" customWidth="1"/>
    <col min="3660" max="3660" width="7.5703125" style="108" customWidth="1"/>
    <col min="3661" max="3661" width="10.28515625" style="108" customWidth="1"/>
    <col min="3662" max="3664" width="9.42578125" style="108" customWidth="1"/>
    <col min="3665" max="3665" width="7.5703125" style="108" customWidth="1"/>
    <col min="3666" max="3666" width="9.42578125" style="108" customWidth="1"/>
    <col min="3667" max="3667" width="9.5703125" style="108" customWidth="1"/>
    <col min="3668" max="3668" width="7.5703125" style="108" customWidth="1"/>
    <col min="3669" max="3669" width="9" style="108" customWidth="1"/>
    <col min="3670" max="3670" width="9.7109375" style="108" customWidth="1"/>
    <col min="3671" max="3671" width="8.140625" style="108" customWidth="1"/>
    <col min="3672" max="3675" width="9.85546875" style="108" customWidth="1"/>
    <col min="3676" max="3676" width="11.5703125" style="108" customWidth="1"/>
    <col min="3677" max="3677" width="8.42578125" style="108" customWidth="1"/>
    <col min="3678" max="3678" width="8.140625" style="108" customWidth="1"/>
    <col min="3679" max="3679" width="11.42578125" style="108" customWidth="1"/>
    <col min="3680" max="3680" width="8.28515625" style="108" customWidth="1"/>
    <col min="3681" max="3682" width="9.85546875" style="108" customWidth="1"/>
    <col min="3683" max="3683" width="11" style="108" customWidth="1"/>
    <col min="3684" max="3684" width="10.42578125" style="108" customWidth="1"/>
    <col min="3685" max="3685" width="9" style="108" customWidth="1"/>
    <col min="3686" max="3686" width="8.140625" style="108" customWidth="1"/>
    <col min="3687" max="3687" width="7.5703125" style="108" customWidth="1"/>
    <col min="3688" max="3689" width="9.5703125" style="108" customWidth="1"/>
    <col min="3690" max="3690" width="9.42578125" style="108" customWidth="1"/>
    <col min="3691" max="3691" width="8.7109375" style="108" customWidth="1"/>
    <col min="3692" max="3692" width="8.28515625" style="108" customWidth="1"/>
    <col min="3693" max="3693" width="10.42578125" style="108" customWidth="1"/>
    <col min="3694" max="3694" width="7.5703125" style="108" customWidth="1"/>
    <col min="3695" max="3695" width="13" style="108" customWidth="1"/>
    <col min="3696" max="3696" width="10.85546875" style="108" customWidth="1"/>
    <col min="3697" max="3697" width="9.85546875" style="108" customWidth="1"/>
    <col min="3698" max="3700" width="9.42578125" style="108" customWidth="1"/>
    <col min="3701" max="3701" width="11.42578125" style="108" customWidth="1"/>
    <col min="3702" max="3702" width="8.42578125" style="108" customWidth="1"/>
    <col min="3703" max="3703" width="22.42578125" style="108" customWidth="1"/>
    <col min="3704" max="3705" width="0" style="108" hidden="1" customWidth="1"/>
    <col min="3706" max="3706" width="11.42578125" style="108" customWidth="1"/>
    <col min="3707" max="3708" width="10.140625" style="108" customWidth="1"/>
    <col min="3709" max="3840" width="9.140625" style="108"/>
    <col min="3841" max="3841" width="9.42578125" style="108" customWidth="1"/>
    <col min="3842" max="3842" width="9.140625" style="108" customWidth="1"/>
    <col min="3843" max="3843" width="10.85546875" style="108" customWidth="1"/>
    <col min="3844" max="3844" width="7.5703125" style="108" customWidth="1"/>
    <col min="3845" max="3846" width="10.28515625" style="108" customWidth="1"/>
    <col min="3847" max="3847" width="9.140625" style="108" customWidth="1"/>
    <col min="3848" max="3848" width="7.5703125" style="108" customWidth="1"/>
    <col min="3849" max="3850" width="9.85546875" style="108" customWidth="1"/>
    <col min="3851" max="3851" width="9.7109375" style="108" customWidth="1"/>
    <col min="3852" max="3852" width="7.5703125" style="108" customWidth="1"/>
    <col min="3853" max="3853" width="9.42578125" style="108" customWidth="1"/>
    <col min="3854" max="3856" width="10.140625" style="108" customWidth="1"/>
    <col min="3857" max="3857" width="7.5703125" style="108" customWidth="1"/>
    <col min="3858" max="3859" width="8.42578125" style="108" customWidth="1"/>
    <col min="3860" max="3860" width="8.28515625" style="108" customWidth="1"/>
    <col min="3861" max="3862" width="7.5703125" style="108" customWidth="1"/>
    <col min="3863" max="3865" width="10.140625" style="108" customWidth="1"/>
    <col min="3866" max="3866" width="7.5703125" style="108" customWidth="1"/>
    <col min="3867" max="3868" width="8.5703125" style="108" customWidth="1"/>
    <col min="3869" max="3869" width="8.85546875" style="108" customWidth="1"/>
    <col min="3870" max="3871" width="7.5703125" style="108" customWidth="1"/>
    <col min="3872" max="3875" width="10.7109375" style="108" customWidth="1"/>
    <col min="3876" max="3877" width="11.28515625" style="108" customWidth="1"/>
    <col min="3878" max="3878" width="9.140625" style="108" customWidth="1"/>
    <col min="3879" max="3879" width="10.140625" style="108" customWidth="1"/>
    <col min="3880" max="3880" width="7.5703125" style="108" customWidth="1"/>
    <col min="3881" max="3882" width="10.85546875" style="108" customWidth="1"/>
    <col min="3883" max="3883" width="10.42578125" style="108" customWidth="1"/>
    <col min="3884" max="3884" width="7.5703125" style="108" customWidth="1"/>
    <col min="3885" max="3886" width="9" style="108" customWidth="1"/>
    <col min="3887" max="3887" width="10.5703125" style="108" customWidth="1"/>
    <col min="3888" max="3889" width="7.5703125" style="108" customWidth="1"/>
    <col min="3890" max="3892" width="10.28515625" style="108" customWidth="1"/>
    <col min="3893" max="3893" width="8.85546875" style="108" customWidth="1"/>
    <col min="3894" max="3894" width="8.42578125" style="108" customWidth="1"/>
    <col min="3895" max="3895" width="9.5703125" style="108" customWidth="1"/>
    <col min="3896" max="3896" width="7.5703125" style="108" customWidth="1"/>
    <col min="3897" max="3897" width="11.5703125" style="108" customWidth="1"/>
    <col min="3898" max="3898" width="7.5703125" style="108" customWidth="1"/>
    <col min="3899" max="3899" width="9.28515625" style="108" customWidth="1"/>
    <col min="3900" max="3902" width="10" style="108" customWidth="1"/>
    <col min="3903" max="3903" width="7.5703125" style="108" customWidth="1"/>
    <col min="3904" max="3904" width="8.85546875" style="108" customWidth="1"/>
    <col min="3905" max="3905" width="8.7109375" style="108" customWidth="1"/>
    <col min="3906" max="3907" width="7.5703125" style="108" customWidth="1"/>
    <col min="3908" max="3908" width="11" style="108" customWidth="1"/>
    <col min="3909" max="3911" width="9.85546875" style="108" customWidth="1"/>
    <col min="3912" max="3913" width="9" style="108" customWidth="1"/>
    <col min="3914" max="3914" width="9.140625" style="108" customWidth="1"/>
    <col min="3915" max="3915" width="8.85546875" style="108" customWidth="1"/>
    <col min="3916" max="3916" width="7.5703125" style="108" customWidth="1"/>
    <col min="3917" max="3917" width="10.28515625" style="108" customWidth="1"/>
    <col min="3918" max="3920" width="9.42578125" style="108" customWidth="1"/>
    <col min="3921" max="3921" width="7.5703125" style="108" customWidth="1"/>
    <col min="3922" max="3922" width="9.42578125" style="108" customWidth="1"/>
    <col min="3923" max="3923" width="9.5703125" style="108" customWidth="1"/>
    <col min="3924" max="3924" width="7.5703125" style="108" customWidth="1"/>
    <col min="3925" max="3925" width="9" style="108" customWidth="1"/>
    <col min="3926" max="3926" width="9.7109375" style="108" customWidth="1"/>
    <col min="3927" max="3927" width="8.140625" style="108" customWidth="1"/>
    <col min="3928" max="3931" width="9.85546875" style="108" customWidth="1"/>
    <col min="3932" max="3932" width="11.5703125" style="108" customWidth="1"/>
    <col min="3933" max="3933" width="8.42578125" style="108" customWidth="1"/>
    <col min="3934" max="3934" width="8.140625" style="108" customWidth="1"/>
    <col min="3935" max="3935" width="11.42578125" style="108" customWidth="1"/>
    <col min="3936" max="3936" width="8.28515625" style="108" customWidth="1"/>
    <col min="3937" max="3938" width="9.85546875" style="108" customWidth="1"/>
    <col min="3939" max="3939" width="11" style="108" customWidth="1"/>
    <col min="3940" max="3940" width="10.42578125" style="108" customWidth="1"/>
    <col min="3941" max="3941" width="9" style="108" customWidth="1"/>
    <col min="3942" max="3942" width="8.140625" style="108" customWidth="1"/>
    <col min="3943" max="3943" width="7.5703125" style="108" customWidth="1"/>
    <col min="3944" max="3945" width="9.5703125" style="108" customWidth="1"/>
    <col min="3946" max="3946" width="9.42578125" style="108" customWidth="1"/>
    <col min="3947" max="3947" width="8.7109375" style="108" customWidth="1"/>
    <col min="3948" max="3948" width="8.28515625" style="108" customWidth="1"/>
    <col min="3949" max="3949" width="10.42578125" style="108" customWidth="1"/>
    <col min="3950" max="3950" width="7.5703125" style="108" customWidth="1"/>
    <col min="3951" max="3951" width="13" style="108" customWidth="1"/>
    <col min="3952" max="3952" width="10.85546875" style="108" customWidth="1"/>
    <col min="3953" max="3953" width="9.85546875" style="108" customWidth="1"/>
    <col min="3954" max="3956" width="9.42578125" style="108" customWidth="1"/>
    <col min="3957" max="3957" width="11.42578125" style="108" customWidth="1"/>
    <col min="3958" max="3958" width="8.42578125" style="108" customWidth="1"/>
    <col min="3959" max="3959" width="22.42578125" style="108" customWidth="1"/>
    <col min="3960" max="3961" width="0" style="108" hidden="1" customWidth="1"/>
    <col min="3962" max="3962" width="11.42578125" style="108" customWidth="1"/>
    <col min="3963" max="3964" width="10.140625" style="108" customWidth="1"/>
    <col min="3965" max="4096" width="9.140625" style="108"/>
    <col min="4097" max="4097" width="9.42578125" style="108" customWidth="1"/>
    <col min="4098" max="4098" width="9.140625" style="108" customWidth="1"/>
    <col min="4099" max="4099" width="10.85546875" style="108" customWidth="1"/>
    <col min="4100" max="4100" width="7.5703125" style="108" customWidth="1"/>
    <col min="4101" max="4102" width="10.28515625" style="108" customWidth="1"/>
    <col min="4103" max="4103" width="9.140625" style="108" customWidth="1"/>
    <col min="4104" max="4104" width="7.5703125" style="108" customWidth="1"/>
    <col min="4105" max="4106" width="9.85546875" style="108" customWidth="1"/>
    <col min="4107" max="4107" width="9.7109375" style="108" customWidth="1"/>
    <col min="4108" max="4108" width="7.5703125" style="108" customWidth="1"/>
    <col min="4109" max="4109" width="9.42578125" style="108" customWidth="1"/>
    <col min="4110" max="4112" width="10.140625" style="108" customWidth="1"/>
    <col min="4113" max="4113" width="7.5703125" style="108" customWidth="1"/>
    <col min="4114" max="4115" width="8.42578125" style="108" customWidth="1"/>
    <col min="4116" max="4116" width="8.28515625" style="108" customWidth="1"/>
    <col min="4117" max="4118" width="7.5703125" style="108" customWidth="1"/>
    <col min="4119" max="4121" width="10.140625" style="108" customWidth="1"/>
    <col min="4122" max="4122" width="7.5703125" style="108" customWidth="1"/>
    <col min="4123" max="4124" width="8.5703125" style="108" customWidth="1"/>
    <col min="4125" max="4125" width="8.85546875" style="108" customWidth="1"/>
    <col min="4126" max="4127" width="7.5703125" style="108" customWidth="1"/>
    <col min="4128" max="4131" width="10.7109375" style="108" customWidth="1"/>
    <col min="4132" max="4133" width="11.28515625" style="108" customWidth="1"/>
    <col min="4134" max="4134" width="9.140625" style="108" customWidth="1"/>
    <col min="4135" max="4135" width="10.140625" style="108" customWidth="1"/>
    <col min="4136" max="4136" width="7.5703125" style="108" customWidth="1"/>
    <col min="4137" max="4138" width="10.85546875" style="108" customWidth="1"/>
    <col min="4139" max="4139" width="10.42578125" style="108" customWidth="1"/>
    <col min="4140" max="4140" width="7.5703125" style="108" customWidth="1"/>
    <col min="4141" max="4142" width="9" style="108" customWidth="1"/>
    <col min="4143" max="4143" width="10.5703125" style="108" customWidth="1"/>
    <col min="4144" max="4145" width="7.5703125" style="108" customWidth="1"/>
    <col min="4146" max="4148" width="10.28515625" style="108" customWidth="1"/>
    <col min="4149" max="4149" width="8.85546875" style="108" customWidth="1"/>
    <col min="4150" max="4150" width="8.42578125" style="108" customWidth="1"/>
    <col min="4151" max="4151" width="9.5703125" style="108" customWidth="1"/>
    <col min="4152" max="4152" width="7.5703125" style="108" customWidth="1"/>
    <col min="4153" max="4153" width="11.5703125" style="108" customWidth="1"/>
    <col min="4154" max="4154" width="7.5703125" style="108" customWidth="1"/>
    <col min="4155" max="4155" width="9.28515625" style="108" customWidth="1"/>
    <col min="4156" max="4158" width="10" style="108" customWidth="1"/>
    <col min="4159" max="4159" width="7.5703125" style="108" customWidth="1"/>
    <col min="4160" max="4160" width="8.85546875" style="108" customWidth="1"/>
    <col min="4161" max="4161" width="8.7109375" style="108" customWidth="1"/>
    <col min="4162" max="4163" width="7.5703125" style="108" customWidth="1"/>
    <col min="4164" max="4164" width="11" style="108" customWidth="1"/>
    <col min="4165" max="4167" width="9.85546875" style="108" customWidth="1"/>
    <col min="4168" max="4169" width="9" style="108" customWidth="1"/>
    <col min="4170" max="4170" width="9.140625" style="108" customWidth="1"/>
    <col min="4171" max="4171" width="8.85546875" style="108" customWidth="1"/>
    <col min="4172" max="4172" width="7.5703125" style="108" customWidth="1"/>
    <col min="4173" max="4173" width="10.28515625" style="108" customWidth="1"/>
    <col min="4174" max="4176" width="9.42578125" style="108" customWidth="1"/>
    <col min="4177" max="4177" width="7.5703125" style="108" customWidth="1"/>
    <col min="4178" max="4178" width="9.42578125" style="108" customWidth="1"/>
    <col min="4179" max="4179" width="9.5703125" style="108" customWidth="1"/>
    <col min="4180" max="4180" width="7.5703125" style="108" customWidth="1"/>
    <col min="4181" max="4181" width="9" style="108" customWidth="1"/>
    <col min="4182" max="4182" width="9.7109375" style="108" customWidth="1"/>
    <col min="4183" max="4183" width="8.140625" style="108" customWidth="1"/>
    <col min="4184" max="4187" width="9.85546875" style="108" customWidth="1"/>
    <col min="4188" max="4188" width="11.5703125" style="108" customWidth="1"/>
    <col min="4189" max="4189" width="8.42578125" style="108" customWidth="1"/>
    <col min="4190" max="4190" width="8.140625" style="108" customWidth="1"/>
    <col min="4191" max="4191" width="11.42578125" style="108" customWidth="1"/>
    <col min="4192" max="4192" width="8.28515625" style="108" customWidth="1"/>
    <col min="4193" max="4194" width="9.85546875" style="108" customWidth="1"/>
    <col min="4195" max="4195" width="11" style="108" customWidth="1"/>
    <col min="4196" max="4196" width="10.42578125" style="108" customWidth="1"/>
    <col min="4197" max="4197" width="9" style="108" customWidth="1"/>
    <col min="4198" max="4198" width="8.140625" style="108" customWidth="1"/>
    <col min="4199" max="4199" width="7.5703125" style="108" customWidth="1"/>
    <col min="4200" max="4201" width="9.5703125" style="108" customWidth="1"/>
    <col min="4202" max="4202" width="9.42578125" style="108" customWidth="1"/>
    <col min="4203" max="4203" width="8.7109375" style="108" customWidth="1"/>
    <col min="4204" max="4204" width="8.28515625" style="108" customWidth="1"/>
    <col min="4205" max="4205" width="10.42578125" style="108" customWidth="1"/>
    <col min="4206" max="4206" width="7.5703125" style="108" customWidth="1"/>
    <col min="4207" max="4207" width="13" style="108" customWidth="1"/>
    <col min="4208" max="4208" width="10.85546875" style="108" customWidth="1"/>
    <col min="4209" max="4209" width="9.85546875" style="108" customWidth="1"/>
    <col min="4210" max="4212" width="9.42578125" style="108" customWidth="1"/>
    <col min="4213" max="4213" width="11.42578125" style="108" customWidth="1"/>
    <col min="4214" max="4214" width="8.42578125" style="108" customWidth="1"/>
    <col min="4215" max="4215" width="22.42578125" style="108" customWidth="1"/>
    <col min="4216" max="4217" width="0" style="108" hidden="1" customWidth="1"/>
    <col min="4218" max="4218" width="11.42578125" style="108" customWidth="1"/>
    <col min="4219" max="4220" width="10.140625" style="108" customWidth="1"/>
    <col min="4221" max="4352" width="9.140625" style="108"/>
    <col min="4353" max="4353" width="9.42578125" style="108" customWidth="1"/>
    <col min="4354" max="4354" width="9.140625" style="108" customWidth="1"/>
    <col min="4355" max="4355" width="10.85546875" style="108" customWidth="1"/>
    <col min="4356" max="4356" width="7.5703125" style="108" customWidth="1"/>
    <col min="4357" max="4358" width="10.28515625" style="108" customWidth="1"/>
    <col min="4359" max="4359" width="9.140625" style="108" customWidth="1"/>
    <col min="4360" max="4360" width="7.5703125" style="108" customWidth="1"/>
    <col min="4361" max="4362" width="9.85546875" style="108" customWidth="1"/>
    <col min="4363" max="4363" width="9.7109375" style="108" customWidth="1"/>
    <col min="4364" max="4364" width="7.5703125" style="108" customWidth="1"/>
    <col min="4365" max="4365" width="9.42578125" style="108" customWidth="1"/>
    <col min="4366" max="4368" width="10.140625" style="108" customWidth="1"/>
    <col min="4369" max="4369" width="7.5703125" style="108" customWidth="1"/>
    <col min="4370" max="4371" width="8.42578125" style="108" customWidth="1"/>
    <col min="4372" max="4372" width="8.28515625" style="108" customWidth="1"/>
    <col min="4373" max="4374" width="7.5703125" style="108" customWidth="1"/>
    <col min="4375" max="4377" width="10.140625" style="108" customWidth="1"/>
    <col min="4378" max="4378" width="7.5703125" style="108" customWidth="1"/>
    <col min="4379" max="4380" width="8.5703125" style="108" customWidth="1"/>
    <col min="4381" max="4381" width="8.85546875" style="108" customWidth="1"/>
    <col min="4382" max="4383" width="7.5703125" style="108" customWidth="1"/>
    <col min="4384" max="4387" width="10.7109375" style="108" customWidth="1"/>
    <col min="4388" max="4389" width="11.28515625" style="108" customWidth="1"/>
    <col min="4390" max="4390" width="9.140625" style="108" customWidth="1"/>
    <col min="4391" max="4391" width="10.140625" style="108" customWidth="1"/>
    <col min="4392" max="4392" width="7.5703125" style="108" customWidth="1"/>
    <col min="4393" max="4394" width="10.85546875" style="108" customWidth="1"/>
    <col min="4395" max="4395" width="10.42578125" style="108" customWidth="1"/>
    <col min="4396" max="4396" width="7.5703125" style="108" customWidth="1"/>
    <col min="4397" max="4398" width="9" style="108" customWidth="1"/>
    <col min="4399" max="4399" width="10.5703125" style="108" customWidth="1"/>
    <col min="4400" max="4401" width="7.5703125" style="108" customWidth="1"/>
    <col min="4402" max="4404" width="10.28515625" style="108" customWidth="1"/>
    <col min="4405" max="4405" width="8.85546875" style="108" customWidth="1"/>
    <col min="4406" max="4406" width="8.42578125" style="108" customWidth="1"/>
    <col min="4407" max="4407" width="9.5703125" style="108" customWidth="1"/>
    <col min="4408" max="4408" width="7.5703125" style="108" customWidth="1"/>
    <col min="4409" max="4409" width="11.5703125" style="108" customWidth="1"/>
    <col min="4410" max="4410" width="7.5703125" style="108" customWidth="1"/>
    <col min="4411" max="4411" width="9.28515625" style="108" customWidth="1"/>
    <col min="4412" max="4414" width="10" style="108" customWidth="1"/>
    <col min="4415" max="4415" width="7.5703125" style="108" customWidth="1"/>
    <col min="4416" max="4416" width="8.85546875" style="108" customWidth="1"/>
    <col min="4417" max="4417" width="8.7109375" style="108" customWidth="1"/>
    <col min="4418" max="4419" width="7.5703125" style="108" customWidth="1"/>
    <col min="4420" max="4420" width="11" style="108" customWidth="1"/>
    <col min="4421" max="4423" width="9.85546875" style="108" customWidth="1"/>
    <col min="4424" max="4425" width="9" style="108" customWidth="1"/>
    <col min="4426" max="4426" width="9.140625" style="108" customWidth="1"/>
    <col min="4427" max="4427" width="8.85546875" style="108" customWidth="1"/>
    <col min="4428" max="4428" width="7.5703125" style="108" customWidth="1"/>
    <col min="4429" max="4429" width="10.28515625" style="108" customWidth="1"/>
    <col min="4430" max="4432" width="9.42578125" style="108" customWidth="1"/>
    <col min="4433" max="4433" width="7.5703125" style="108" customWidth="1"/>
    <col min="4434" max="4434" width="9.42578125" style="108" customWidth="1"/>
    <col min="4435" max="4435" width="9.5703125" style="108" customWidth="1"/>
    <col min="4436" max="4436" width="7.5703125" style="108" customWidth="1"/>
    <col min="4437" max="4437" width="9" style="108" customWidth="1"/>
    <col min="4438" max="4438" width="9.7109375" style="108" customWidth="1"/>
    <col min="4439" max="4439" width="8.140625" style="108" customWidth="1"/>
    <col min="4440" max="4443" width="9.85546875" style="108" customWidth="1"/>
    <col min="4444" max="4444" width="11.5703125" style="108" customWidth="1"/>
    <col min="4445" max="4445" width="8.42578125" style="108" customWidth="1"/>
    <col min="4446" max="4446" width="8.140625" style="108" customWidth="1"/>
    <col min="4447" max="4447" width="11.42578125" style="108" customWidth="1"/>
    <col min="4448" max="4448" width="8.28515625" style="108" customWidth="1"/>
    <col min="4449" max="4450" width="9.85546875" style="108" customWidth="1"/>
    <col min="4451" max="4451" width="11" style="108" customWidth="1"/>
    <col min="4452" max="4452" width="10.42578125" style="108" customWidth="1"/>
    <col min="4453" max="4453" width="9" style="108" customWidth="1"/>
    <col min="4454" max="4454" width="8.140625" style="108" customWidth="1"/>
    <col min="4455" max="4455" width="7.5703125" style="108" customWidth="1"/>
    <col min="4456" max="4457" width="9.5703125" style="108" customWidth="1"/>
    <col min="4458" max="4458" width="9.42578125" style="108" customWidth="1"/>
    <col min="4459" max="4459" width="8.7109375" style="108" customWidth="1"/>
    <col min="4460" max="4460" width="8.28515625" style="108" customWidth="1"/>
    <col min="4461" max="4461" width="10.42578125" style="108" customWidth="1"/>
    <col min="4462" max="4462" width="7.5703125" style="108" customWidth="1"/>
    <col min="4463" max="4463" width="13" style="108" customWidth="1"/>
    <col min="4464" max="4464" width="10.85546875" style="108" customWidth="1"/>
    <col min="4465" max="4465" width="9.85546875" style="108" customWidth="1"/>
    <col min="4466" max="4468" width="9.42578125" style="108" customWidth="1"/>
    <col min="4469" max="4469" width="11.42578125" style="108" customWidth="1"/>
    <col min="4470" max="4470" width="8.42578125" style="108" customWidth="1"/>
    <col min="4471" max="4471" width="22.42578125" style="108" customWidth="1"/>
    <col min="4472" max="4473" width="0" style="108" hidden="1" customWidth="1"/>
    <col min="4474" max="4474" width="11.42578125" style="108" customWidth="1"/>
    <col min="4475" max="4476" width="10.140625" style="108" customWidth="1"/>
    <col min="4477" max="4608" width="9.140625" style="108"/>
    <col min="4609" max="4609" width="9.42578125" style="108" customWidth="1"/>
    <col min="4610" max="4610" width="9.140625" style="108" customWidth="1"/>
    <col min="4611" max="4611" width="10.85546875" style="108" customWidth="1"/>
    <col min="4612" max="4612" width="7.5703125" style="108" customWidth="1"/>
    <col min="4613" max="4614" width="10.28515625" style="108" customWidth="1"/>
    <col min="4615" max="4615" width="9.140625" style="108" customWidth="1"/>
    <col min="4616" max="4616" width="7.5703125" style="108" customWidth="1"/>
    <col min="4617" max="4618" width="9.85546875" style="108" customWidth="1"/>
    <col min="4619" max="4619" width="9.7109375" style="108" customWidth="1"/>
    <col min="4620" max="4620" width="7.5703125" style="108" customWidth="1"/>
    <col min="4621" max="4621" width="9.42578125" style="108" customWidth="1"/>
    <col min="4622" max="4624" width="10.140625" style="108" customWidth="1"/>
    <col min="4625" max="4625" width="7.5703125" style="108" customWidth="1"/>
    <col min="4626" max="4627" width="8.42578125" style="108" customWidth="1"/>
    <col min="4628" max="4628" width="8.28515625" style="108" customWidth="1"/>
    <col min="4629" max="4630" width="7.5703125" style="108" customWidth="1"/>
    <col min="4631" max="4633" width="10.140625" style="108" customWidth="1"/>
    <col min="4634" max="4634" width="7.5703125" style="108" customWidth="1"/>
    <col min="4635" max="4636" width="8.5703125" style="108" customWidth="1"/>
    <col min="4637" max="4637" width="8.85546875" style="108" customWidth="1"/>
    <col min="4638" max="4639" width="7.5703125" style="108" customWidth="1"/>
    <col min="4640" max="4643" width="10.7109375" style="108" customWidth="1"/>
    <col min="4644" max="4645" width="11.28515625" style="108" customWidth="1"/>
    <col min="4646" max="4646" width="9.140625" style="108" customWidth="1"/>
    <col min="4647" max="4647" width="10.140625" style="108" customWidth="1"/>
    <col min="4648" max="4648" width="7.5703125" style="108" customWidth="1"/>
    <col min="4649" max="4650" width="10.85546875" style="108" customWidth="1"/>
    <col min="4651" max="4651" width="10.42578125" style="108" customWidth="1"/>
    <col min="4652" max="4652" width="7.5703125" style="108" customWidth="1"/>
    <col min="4653" max="4654" width="9" style="108" customWidth="1"/>
    <col min="4655" max="4655" width="10.5703125" style="108" customWidth="1"/>
    <col min="4656" max="4657" width="7.5703125" style="108" customWidth="1"/>
    <col min="4658" max="4660" width="10.28515625" style="108" customWidth="1"/>
    <col min="4661" max="4661" width="8.85546875" style="108" customWidth="1"/>
    <col min="4662" max="4662" width="8.42578125" style="108" customWidth="1"/>
    <col min="4663" max="4663" width="9.5703125" style="108" customWidth="1"/>
    <col min="4664" max="4664" width="7.5703125" style="108" customWidth="1"/>
    <col min="4665" max="4665" width="11.5703125" style="108" customWidth="1"/>
    <col min="4666" max="4666" width="7.5703125" style="108" customWidth="1"/>
    <col min="4667" max="4667" width="9.28515625" style="108" customWidth="1"/>
    <col min="4668" max="4670" width="10" style="108" customWidth="1"/>
    <col min="4671" max="4671" width="7.5703125" style="108" customWidth="1"/>
    <col min="4672" max="4672" width="8.85546875" style="108" customWidth="1"/>
    <col min="4673" max="4673" width="8.7109375" style="108" customWidth="1"/>
    <col min="4674" max="4675" width="7.5703125" style="108" customWidth="1"/>
    <col min="4676" max="4676" width="11" style="108" customWidth="1"/>
    <col min="4677" max="4679" width="9.85546875" style="108" customWidth="1"/>
    <col min="4680" max="4681" width="9" style="108" customWidth="1"/>
    <col min="4682" max="4682" width="9.140625" style="108" customWidth="1"/>
    <col min="4683" max="4683" width="8.85546875" style="108" customWidth="1"/>
    <col min="4684" max="4684" width="7.5703125" style="108" customWidth="1"/>
    <col min="4685" max="4685" width="10.28515625" style="108" customWidth="1"/>
    <col min="4686" max="4688" width="9.42578125" style="108" customWidth="1"/>
    <col min="4689" max="4689" width="7.5703125" style="108" customWidth="1"/>
    <col min="4690" max="4690" width="9.42578125" style="108" customWidth="1"/>
    <col min="4691" max="4691" width="9.5703125" style="108" customWidth="1"/>
    <col min="4692" max="4692" width="7.5703125" style="108" customWidth="1"/>
    <col min="4693" max="4693" width="9" style="108" customWidth="1"/>
    <col min="4694" max="4694" width="9.7109375" style="108" customWidth="1"/>
    <col min="4695" max="4695" width="8.140625" style="108" customWidth="1"/>
    <col min="4696" max="4699" width="9.85546875" style="108" customWidth="1"/>
    <col min="4700" max="4700" width="11.5703125" style="108" customWidth="1"/>
    <col min="4701" max="4701" width="8.42578125" style="108" customWidth="1"/>
    <col min="4702" max="4702" width="8.140625" style="108" customWidth="1"/>
    <col min="4703" max="4703" width="11.42578125" style="108" customWidth="1"/>
    <col min="4704" max="4704" width="8.28515625" style="108" customWidth="1"/>
    <col min="4705" max="4706" width="9.85546875" style="108" customWidth="1"/>
    <col min="4707" max="4707" width="11" style="108" customWidth="1"/>
    <col min="4708" max="4708" width="10.42578125" style="108" customWidth="1"/>
    <col min="4709" max="4709" width="9" style="108" customWidth="1"/>
    <col min="4710" max="4710" width="8.140625" style="108" customWidth="1"/>
    <col min="4711" max="4711" width="7.5703125" style="108" customWidth="1"/>
    <col min="4712" max="4713" width="9.5703125" style="108" customWidth="1"/>
    <col min="4714" max="4714" width="9.42578125" style="108" customWidth="1"/>
    <col min="4715" max="4715" width="8.7109375" style="108" customWidth="1"/>
    <col min="4716" max="4716" width="8.28515625" style="108" customWidth="1"/>
    <col min="4717" max="4717" width="10.42578125" style="108" customWidth="1"/>
    <col min="4718" max="4718" width="7.5703125" style="108" customWidth="1"/>
    <col min="4719" max="4719" width="13" style="108" customWidth="1"/>
    <col min="4720" max="4720" width="10.85546875" style="108" customWidth="1"/>
    <col min="4721" max="4721" width="9.85546875" style="108" customWidth="1"/>
    <col min="4722" max="4724" width="9.42578125" style="108" customWidth="1"/>
    <col min="4725" max="4725" width="11.42578125" style="108" customWidth="1"/>
    <col min="4726" max="4726" width="8.42578125" style="108" customWidth="1"/>
    <col min="4727" max="4727" width="22.42578125" style="108" customWidth="1"/>
    <col min="4728" max="4729" width="0" style="108" hidden="1" customWidth="1"/>
    <col min="4730" max="4730" width="11.42578125" style="108" customWidth="1"/>
    <col min="4731" max="4732" width="10.140625" style="108" customWidth="1"/>
    <col min="4733" max="4864" width="9.140625" style="108"/>
    <col min="4865" max="4865" width="9.42578125" style="108" customWidth="1"/>
    <col min="4866" max="4866" width="9.140625" style="108" customWidth="1"/>
    <col min="4867" max="4867" width="10.85546875" style="108" customWidth="1"/>
    <col min="4868" max="4868" width="7.5703125" style="108" customWidth="1"/>
    <col min="4869" max="4870" width="10.28515625" style="108" customWidth="1"/>
    <col min="4871" max="4871" width="9.140625" style="108" customWidth="1"/>
    <col min="4872" max="4872" width="7.5703125" style="108" customWidth="1"/>
    <col min="4873" max="4874" width="9.85546875" style="108" customWidth="1"/>
    <col min="4875" max="4875" width="9.7109375" style="108" customWidth="1"/>
    <col min="4876" max="4876" width="7.5703125" style="108" customWidth="1"/>
    <col min="4877" max="4877" width="9.42578125" style="108" customWidth="1"/>
    <col min="4878" max="4880" width="10.140625" style="108" customWidth="1"/>
    <col min="4881" max="4881" width="7.5703125" style="108" customWidth="1"/>
    <col min="4882" max="4883" width="8.42578125" style="108" customWidth="1"/>
    <col min="4884" max="4884" width="8.28515625" style="108" customWidth="1"/>
    <col min="4885" max="4886" width="7.5703125" style="108" customWidth="1"/>
    <col min="4887" max="4889" width="10.140625" style="108" customWidth="1"/>
    <col min="4890" max="4890" width="7.5703125" style="108" customWidth="1"/>
    <col min="4891" max="4892" width="8.5703125" style="108" customWidth="1"/>
    <col min="4893" max="4893" width="8.85546875" style="108" customWidth="1"/>
    <col min="4894" max="4895" width="7.5703125" style="108" customWidth="1"/>
    <col min="4896" max="4899" width="10.7109375" style="108" customWidth="1"/>
    <col min="4900" max="4901" width="11.28515625" style="108" customWidth="1"/>
    <col min="4902" max="4902" width="9.140625" style="108" customWidth="1"/>
    <col min="4903" max="4903" width="10.140625" style="108" customWidth="1"/>
    <col min="4904" max="4904" width="7.5703125" style="108" customWidth="1"/>
    <col min="4905" max="4906" width="10.85546875" style="108" customWidth="1"/>
    <col min="4907" max="4907" width="10.42578125" style="108" customWidth="1"/>
    <col min="4908" max="4908" width="7.5703125" style="108" customWidth="1"/>
    <col min="4909" max="4910" width="9" style="108" customWidth="1"/>
    <col min="4911" max="4911" width="10.5703125" style="108" customWidth="1"/>
    <col min="4912" max="4913" width="7.5703125" style="108" customWidth="1"/>
    <col min="4914" max="4916" width="10.28515625" style="108" customWidth="1"/>
    <col min="4917" max="4917" width="8.85546875" style="108" customWidth="1"/>
    <col min="4918" max="4918" width="8.42578125" style="108" customWidth="1"/>
    <col min="4919" max="4919" width="9.5703125" style="108" customWidth="1"/>
    <col min="4920" max="4920" width="7.5703125" style="108" customWidth="1"/>
    <col min="4921" max="4921" width="11.5703125" style="108" customWidth="1"/>
    <col min="4922" max="4922" width="7.5703125" style="108" customWidth="1"/>
    <col min="4923" max="4923" width="9.28515625" style="108" customWidth="1"/>
    <col min="4924" max="4926" width="10" style="108" customWidth="1"/>
    <col min="4927" max="4927" width="7.5703125" style="108" customWidth="1"/>
    <col min="4928" max="4928" width="8.85546875" style="108" customWidth="1"/>
    <col min="4929" max="4929" width="8.7109375" style="108" customWidth="1"/>
    <col min="4930" max="4931" width="7.5703125" style="108" customWidth="1"/>
    <col min="4932" max="4932" width="11" style="108" customWidth="1"/>
    <col min="4933" max="4935" width="9.85546875" style="108" customWidth="1"/>
    <col min="4936" max="4937" width="9" style="108" customWidth="1"/>
    <col min="4938" max="4938" width="9.140625" style="108" customWidth="1"/>
    <col min="4939" max="4939" width="8.85546875" style="108" customWidth="1"/>
    <col min="4940" max="4940" width="7.5703125" style="108" customWidth="1"/>
    <col min="4941" max="4941" width="10.28515625" style="108" customWidth="1"/>
    <col min="4942" max="4944" width="9.42578125" style="108" customWidth="1"/>
    <col min="4945" max="4945" width="7.5703125" style="108" customWidth="1"/>
    <col min="4946" max="4946" width="9.42578125" style="108" customWidth="1"/>
    <col min="4947" max="4947" width="9.5703125" style="108" customWidth="1"/>
    <col min="4948" max="4948" width="7.5703125" style="108" customWidth="1"/>
    <col min="4949" max="4949" width="9" style="108" customWidth="1"/>
    <col min="4950" max="4950" width="9.7109375" style="108" customWidth="1"/>
    <col min="4951" max="4951" width="8.140625" style="108" customWidth="1"/>
    <col min="4952" max="4955" width="9.85546875" style="108" customWidth="1"/>
    <col min="4956" max="4956" width="11.5703125" style="108" customWidth="1"/>
    <col min="4957" max="4957" width="8.42578125" style="108" customWidth="1"/>
    <col min="4958" max="4958" width="8.140625" style="108" customWidth="1"/>
    <col min="4959" max="4959" width="11.42578125" style="108" customWidth="1"/>
    <col min="4960" max="4960" width="8.28515625" style="108" customWidth="1"/>
    <col min="4961" max="4962" width="9.85546875" style="108" customWidth="1"/>
    <col min="4963" max="4963" width="11" style="108" customWidth="1"/>
    <col min="4964" max="4964" width="10.42578125" style="108" customWidth="1"/>
    <col min="4965" max="4965" width="9" style="108" customWidth="1"/>
    <col min="4966" max="4966" width="8.140625" style="108" customWidth="1"/>
    <col min="4967" max="4967" width="7.5703125" style="108" customWidth="1"/>
    <col min="4968" max="4969" width="9.5703125" style="108" customWidth="1"/>
    <col min="4970" max="4970" width="9.42578125" style="108" customWidth="1"/>
    <col min="4971" max="4971" width="8.7109375" style="108" customWidth="1"/>
    <col min="4972" max="4972" width="8.28515625" style="108" customWidth="1"/>
    <col min="4973" max="4973" width="10.42578125" style="108" customWidth="1"/>
    <col min="4974" max="4974" width="7.5703125" style="108" customWidth="1"/>
    <col min="4975" max="4975" width="13" style="108" customWidth="1"/>
    <col min="4976" max="4976" width="10.85546875" style="108" customWidth="1"/>
    <col min="4977" max="4977" width="9.85546875" style="108" customWidth="1"/>
    <col min="4978" max="4980" width="9.42578125" style="108" customWidth="1"/>
    <col min="4981" max="4981" width="11.42578125" style="108" customWidth="1"/>
    <col min="4982" max="4982" width="8.42578125" style="108" customWidth="1"/>
    <col min="4983" max="4983" width="22.42578125" style="108" customWidth="1"/>
    <col min="4984" max="4985" width="0" style="108" hidden="1" customWidth="1"/>
    <col min="4986" max="4986" width="11.42578125" style="108" customWidth="1"/>
    <col min="4987" max="4988" width="10.140625" style="108" customWidth="1"/>
    <col min="4989" max="5120" width="9.140625" style="108"/>
    <col min="5121" max="5121" width="9.42578125" style="108" customWidth="1"/>
    <col min="5122" max="5122" width="9.140625" style="108" customWidth="1"/>
    <col min="5123" max="5123" width="10.85546875" style="108" customWidth="1"/>
    <col min="5124" max="5124" width="7.5703125" style="108" customWidth="1"/>
    <col min="5125" max="5126" width="10.28515625" style="108" customWidth="1"/>
    <col min="5127" max="5127" width="9.140625" style="108" customWidth="1"/>
    <col min="5128" max="5128" width="7.5703125" style="108" customWidth="1"/>
    <col min="5129" max="5130" width="9.85546875" style="108" customWidth="1"/>
    <col min="5131" max="5131" width="9.7109375" style="108" customWidth="1"/>
    <col min="5132" max="5132" width="7.5703125" style="108" customWidth="1"/>
    <col min="5133" max="5133" width="9.42578125" style="108" customWidth="1"/>
    <col min="5134" max="5136" width="10.140625" style="108" customWidth="1"/>
    <col min="5137" max="5137" width="7.5703125" style="108" customWidth="1"/>
    <col min="5138" max="5139" width="8.42578125" style="108" customWidth="1"/>
    <col min="5140" max="5140" width="8.28515625" style="108" customWidth="1"/>
    <col min="5141" max="5142" width="7.5703125" style="108" customWidth="1"/>
    <col min="5143" max="5145" width="10.140625" style="108" customWidth="1"/>
    <col min="5146" max="5146" width="7.5703125" style="108" customWidth="1"/>
    <col min="5147" max="5148" width="8.5703125" style="108" customWidth="1"/>
    <col min="5149" max="5149" width="8.85546875" style="108" customWidth="1"/>
    <col min="5150" max="5151" width="7.5703125" style="108" customWidth="1"/>
    <col min="5152" max="5155" width="10.7109375" style="108" customWidth="1"/>
    <col min="5156" max="5157" width="11.28515625" style="108" customWidth="1"/>
    <col min="5158" max="5158" width="9.140625" style="108" customWidth="1"/>
    <col min="5159" max="5159" width="10.140625" style="108" customWidth="1"/>
    <col min="5160" max="5160" width="7.5703125" style="108" customWidth="1"/>
    <col min="5161" max="5162" width="10.85546875" style="108" customWidth="1"/>
    <col min="5163" max="5163" width="10.42578125" style="108" customWidth="1"/>
    <col min="5164" max="5164" width="7.5703125" style="108" customWidth="1"/>
    <col min="5165" max="5166" width="9" style="108" customWidth="1"/>
    <col min="5167" max="5167" width="10.5703125" style="108" customWidth="1"/>
    <col min="5168" max="5169" width="7.5703125" style="108" customWidth="1"/>
    <col min="5170" max="5172" width="10.28515625" style="108" customWidth="1"/>
    <col min="5173" max="5173" width="8.85546875" style="108" customWidth="1"/>
    <col min="5174" max="5174" width="8.42578125" style="108" customWidth="1"/>
    <col min="5175" max="5175" width="9.5703125" style="108" customWidth="1"/>
    <col min="5176" max="5176" width="7.5703125" style="108" customWidth="1"/>
    <col min="5177" max="5177" width="11.5703125" style="108" customWidth="1"/>
    <col min="5178" max="5178" width="7.5703125" style="108" customWidth="1"/>
    <col min="5179" max="5179" width="9.28515625" style="108" customWidth="1"/>
    <col min="5180" max="5182" width="10" style="108" customWidth="1"/>
    <col min="5183" max="5183" width="7.5703125" style="108" customWidth="1"/>
    <col min="5184" max="5184" width="8.85546875" style="108" customWidth="1"/>
    <col min="5185" max="5185" width="8.7109375" style="108" customWidth="1"/>
    <col min="5186" max="5187" width="7.5703125" style="108" customWidth="1"/>
    <col min="5188" max="5188" width="11" style="108" customWidth="1"/>
    <col min="5189" max="5191" width="9.85546875" style="108" customWidth="1"/>
    <col min="5192" max="5193" width="9" style="108" customWidth="1"/>
    <col min="5194" max="5194" width="9.140625" style="108" customWidth="1"/>
    <col min="5195" max="5195" width="8.85546875" style="108" customWidth="1"/>
    <col min="5196" max="5196" width="7.5703125" style="108" customWidth="1"/>
    <col min="5197" max="5197" width="10.28515625" style="108" customWidth="1"/>
    <col min="5198" max="5200" width="9.42578125" style="108" customWidth="1"/>
    <col min="5201" max="5201" width="7.5703125" style="108" customWidth="1"/>
    <col min="5202" max="5202" width="9.42578125" style="108" customWidth="1"/>
    <col min="5203" max="5203" width="9.5703125" style="108" customWidth="1"/>
    <col min="5204" max="5204" width="7.5703125" style="108" customWidth="1"/>
    <col min="5205" max="5205" width="9" style="108" customWidth="1"/>
    <col min="5206" max="5206" width="9.7109375" style="108" customWidth="1"/>
    <col min="5207" max="5207" width="8.140625" style="108" customWidth="1"/>
    <col min="5208" max="5211" width="9.85546875" style="108" customWidth="1"/>
    <col min="5212" max="5212" width="11.5703125" style="108" customWidth="1"/>
    <col min="5213" max="5213" width="8.42578125" style="108" customWidth="1"/>
    <col min="5214" max="5214" width="8.140625" style="108" customWidth="1"/>
    <col min="5215" max="5215" width="11.42578125" style="108" customWidth="1"/>
    <col min="5216" max="5216" width="8.28515625" style="108" customWidth="1"/>
    <col min="5217" max="5218" width="9.85546875" style="108" customWidth="1"/>
    <col min="5219" max="5219" width="11" style="108" customWidth="1"/>
    <col min="5220" max="5220" width="10.42578125" style="108" customWidth="1"/>
    <col min="5221" max="5221" width="9" style="108" customWidth="1"/>
    <col min="5222" max="5222" width="8.140625" style="108" customWidth="1"/>
    <col min="5223" max="5223" width="7.5703125" style="108" customWidth="1"/>
    <col min="5224" max="5225" width="9.5703125" style="108" customWidth="1"/>
    <col min="5226" max="5226" width="9.42578125" style="108" customWidth="1"/>
    <col min="5227" max="5227" width="8.7109375" style="108" customWidth="1"/>
    <col min="5228" max="5228" width="8.28515625" style="108" customWidth="1"/>
    <col min="5229" max="5229" width="10.42578125" style="108" customWidth="1"/>
    <col min="5230" max="5230" width="7.5703125" style="108" customWidth="1"/>
    <col min="5231" max="5231" width="13" style="108" customWidth="1"/>
    <col min="5232" max="5232" width="10.85546875" style="108" customWidth="1"/>
    <col min="5233" max="5233" width="9.85546875" style="108" customWidth="1"/>
    <col min="5234" max="5236" width="9.42578125" style="108" customWidth="1"/>
    <col min="5237" max="5237" width="11.42578125" style="108" customWidth="1"/>
    <col min="5238" max="5238" width="8.42578125" style="108" customWidth="1"/>
    <col min="5239" max="5239" width="22.42578125" style="108" customWidth="1"/>
    <col min="5240" max="5241" width="0" style="108" hidden="1" customWidth="1"/>
    <col min="5242" max="5242" width="11.42578125" style="108" customWidth="1"/>
    <col min="5243" max="5244" width="10.140625" style="108" customWidth="1"/>
    <col min="5245" max="5376" width="9.140625" style="108"/>
    <col min="5377" max="5377" width="9.42578125" style="108" customWidth="1"/>
    <col min="5378" max="5378" width="9.140625" style="108" customWidth="1"/>
    <col min="5379" max="5379" width="10.85546875" style="108" customWidth="1"/>
    <col min="5380" max="5380" width="7.5703125" style="108" customWidth="1"/>
    <col min="5381" max="5382" width="10.28515625" style="108" customWidth="1"/>
    <col min="5383" max="5383" width="9.140625" style="108" customWidth="1"/>
    <col min="5384" max="5384" width="7.5703125" style="108" customWidth="1"/>
    <col min="5385" max="5386" width="9.85546875" style="108" customWidth="1"/>
    <col min="5387" max="5387" width="9.7109375" style="108" customWidth="1"/>
    <col min="5388" max="5388" width="7.5703125" style="108" customWidth="1"/>
    <col min="5389" max="5389" width="9.42578125" style="108" customWidth="1"/>
    <col min="5390" max="5392" width="10.140625" style="108" customWidth="1"/>
    <col min="5393" max="5393" width="7.5703125" style="108" customWidth="1"/>
    <col min="5394" max="5395" width="8.42578125" style="108" customWidth="1"/>
    <col min="5396" max="5396" width="8.28515625" style="108" customWidth="1"/>
    <col min="5397" max="5398" width="7.5703125" style="108" customWidth="1"/>
    <col min="5399" max="5401" width="10.140625" style="108" customWidth="1"/>
    <col min="5402" max="5402" width="7.5703125" style="108" customWidth="1"/>
    <col min="5403" max="5404" width="8.5703125" style="108" customWidth="1"/>
    <col min="5405" max="5405" width="8.85546875" style="108" customWidth="1"/>
    <col min="5406" max="5407" width="7.5703125" style="108" customWidth="1"/>
    <col min="5408" max="5411" width="10.7109375" style="108" customWidth="1"/>
    <col min="5412" max="5413" width="11.28515625" style="108" customWidth="1"/>
    <col min="5414" max="5414" width="9.140625" style="108" customWidth="1"/>
    <col min="5415" max="5415" width="10.140625" style="108" customWidth="1"/>
    <col min="5416" max="5416" width="7.5703125" style="108" customWidth="1"/>
    <col min="5417" max="5418" width="10.85546875" style="108" customWidth="1"/>
    <col min="5419" max="5419" width="10.42578125" style="108" customWidth="1"/>
    <col min="5420" max="5420" width="7.5703125" style="108" customWidth="1"/>
    <col min="5421" max="5422" width="9" style="108" customWidth="1"/>
    <col min="5423" max="5423" width="10.5703125" style="108" customWidth="1"/>
    <col min="5424" max="5425" width="7.5703125" style="108" customWidth="1"/>
    <col min="5426" max="5428" width="10.28515625" style="108" customWidth="1"/>
    <col min="5429" max="5429" width="8.85546875" style="108" customWidth="1"/>
    <col min="5430" max="5430" width="8.42578125" style="108" customWidth="1"/>
    <col min="5431" max="5431" width="9.5703125" style="108" customWidth="1"/>
    <col min="5432" max="5432" width="7.5703125" style="108" customWidth="1"/>
    <col min="5433" max="5433" width="11.5703125" style="108" customWidth="1"/>
    <col min="5434" max="5434" width="7.5703125" style="108" customWidth="1"/>
    <col min="5435" max="5435" width="9.28515625" style="108" customWidth="1"/>
    <col min="5436" max="5438" width="10" style="108" customWidth="1"/>
    <col min="5439" max="5439" width="7.5703125" style="108" customWidth="1"/>
    <col min="5440" max="5440" width="8.85546875" style="108" customWidth="1"/>
    <col min="5441" max="5441" width="8.7109375" style="108" customWidth="1"/>
    <col min="5442" max="5443" width="7.5703125" style="108" customWidth="1"/>
    <col min="5444" max="5444" width="11" style="108" customWidth="1"/>
    <col min="5445" max="5447" width="9.85546875" style="108" customWidth="1"/>
    <col min="5448" max="5449" width="9" style="108" customWidth="1"/>
    <col min="5450" max="5450" width="9.140625" style="108" customWidth="1"/>
    <col min="5451" max="5451" width="8.85546875" style="108" customWidth="1"/>
    <col min="5452" max="5452" width="7.5703125" style="108" customWidth="1"/>
    <col min="5453" max="5453" width="10.28515625" style="108" customWidth="1"/>
    <col min="5454" max="5456" width="9.42578125" style="108" customWidth="1"/>
    <col min="5457" max="5457" width="7.5703125" style="108" customWidth="1"/>
    <col min="5458" max="5458" width="9.42578125" style="108" customWidth="1"/>
    <col min="5459" max="5459" width="9.5703125" style="108" customWidth="1"/>
    <col min="5460" max="5460" width="7.5703125" style="108" customWidth="1"/>
    <col min="5461" max="5461" width="9" style="108" customWidth="1"/>
    <col min="5462" max="5462" width="9.7109375" style="108" customWidth="1"/>
    <col min="5463" max="5463" width="8.140625" style="108" customWidth="1"/>
    <col min="5464" max="5467" width="9.85546875" style="108" customWidth="1"/>
    <col min="5468" max="5468" width="11.5703125" style="108" customWidth="1"/>
    <col min="5469" max="5469" width="8.42578125" style="108" customWidth="1"/>
    <col min="5470" max="5470" width="8.140625" style="108" customWidth="1"/>
    <col min="5471" max="5471" width="11.42578125" style="108" customWidth="1"/>
    <col min="5472" max="5472" width="8.28515625" style="108" customWidth="1"/>
    <col min="5473" max="5474" width="9.85546875" style="108" customWidth="1"/>
    <col min="5475" max="5475" width="11" style="108" customWidth="1"/>
    <col min="5476" max="5476" width="10.42578125" style="108" customWidth="1"/>
    <col min="5477" max="5477" width="9" style="108" customWidth="1"/>
    <col min="5478" max="5478" width="8.140625" style="108" customWidth="1"/>
    <col min="5479" max="5479" width="7.5703125" style="108" customWidth="1"/>
    <col min="5480" max="5481" width="9.5703125" style="108" customWidth="1"/>
    <col min="5482" max="5482" width="9.42578125" style="108" customWidth="1"/>
    <col min="5483" max="5483" width="8.7109375" style="108" customWidth="1"/>
    <col min="5484" max="5484" width="8.28515625" style="108" customWidth="1"/>
    <col min="5485" max="5485" width="10.42578125" style="108" customWidth="1"/>
    <col min="5486" max="5486" width="7.5703125" style="108" customWidth="1"/>
    <col min="5487" max="5487" width="13" style="108" customWidth="1"/>
    <col min="5488" max="5488" width="10.85546875" style="108" customWidth="1"/>
    <col min="5489" max="5489" width="9.85546875" style="108" customWidth="1"/>
    <col min="5490" max="5492" width="9.42578125" style="108" customWidth="1"/>
    <col min="5493" max="5493" width="11.42578125" style="108" customWidth="1"/>
    <col min="5494" max="5494" width="8.42578125" style="108" customWidth="1"/>
    <col min="5495" max="5495" width="22.42578125" style="108" customWidth="1"/>
    <col min="5496" max="5497" width="0" style="108" hidden="1" customWidth="1"/>
    <col min="5498" max="5498" width="11.42578125" style="108" customWidth="1"/>
    <col min="5499" max="5500" width="10.140625" style="108" customWidth="1"/>
    <col min="5501" max="5632" width="9.140625" style="108"/>
    <col min="5633" max="5633" width="9.42578125" style="108" customWidth="1"/>
    <col min="5634" max="5634" width="9.140625" style="108" customWidth="1"/>
    <col min="5635" max="5635" width="10.85546875" style="108" customWidth="1"/>
    <col min="5636" max="5636" width="7.5703125" style="108" customWidth="1"/>
    <col min="5637" max="5638" width="10.28515625" style="108" customWidth="1"/>
    <col min="5639" max="5639" width="9.140625" style="108" customWidth="1"/>
    <col min="5640" max="5640" width="7.5703125" style="108" customWidth="1"/>
    <col min="5641" max="5642" width="9.85546875" style="108" customWidth="1"/>
    <col min="5643" max="5643" width="9.7109375" style="108" customWidth="1"/>
    <col min="5644" max="5644" width="7.5703125" style="108" customWidth="1"/>
    <col min="5645" max="5645" width="9.42578125" style="108" customWidth="1"/>
    <col min="5646" max="5648" width="10.140625" style="108" customWidth="1"/>
    <col min="5649" max="5649" width="7.5703125" style="108" customWidth="1"/>
    <col min="5650" max="5651" width="8.42578125" style="108" customWidth="1"/>
    <col min="5652" max="5652" width="8.28515625" style="108" customWidth="1"/>
    <col min="5653" max="5654" width="7.5703125" style="108" customWidth="1"/>
    <col min="5655" max="5657" width="10.140625" style="108" customWidth="1"/>
    <col min="5658" max="5658" width="7.5703125" style="108" customWidth="1"/>
    <col min="5659" max="5660" width="8.5703125" style="108" customWidth="1"/>
    <col min="5661" max="5661" width="8.85546875" style="108" customWidth="1"/>
    <col min="5662" max="5663" width="7.5703125" style="108" customWidth="1"/>
    <col min="5664" max="5667" width="10.7109375" style="108" customWidth="1"/>
    <col min="5668" max="5669" width="11.28515625" style="108" customWidth="1"/>
    <col min="5670" max="5670" width="9.140625" style="108" customWidth="1"/>
    <col min="5671" max="5671" width="10.140625" style="108" customWidth="1"/>
    <col min="5672" max="5672" width="7.5703125" style="108" customWidth="1"/>
    <col min="5673" max="5674" width="10.85546875" style="108" customWidth="1"/>
    <col min="5675" max="5675" width="10.42578125" style="108" customWidth="1"/>
    <col min="5676" max="5676" width="7.5703125" style="108" customWidth="1"/>
    <col min="5677" max="5678" width="9" style="108" customWidth="1"/>
    <col min="5679" max="5679" width="10.5703125" style="108" customWidth="1"/>
    <col min="5680" max="5681" width="7.5703125" style="108" customWidth="1"/>
    <col min="5682" max="5684" width="10.28515625" style="108" customWidth="1"/>
    <col min="5685" max="5685" width="8.85546875" style="108" customWidth="1"/>
    <col min="5686" max="5686" width="8.42578125" style="108" customWidth="1"/>
    <col min="5687" max="5687" width="9.5703125" style="108" customWidth="1"/>
    <col min="5688" max="5688" width="7.5703125" style="108" customWidth="1"/>
    <col min="5689" max="5689" width="11.5703125" style="108" customWidth="1"/>
    <col min="5690" max="5690" width="7.5703125" style="108" customWidth="1"/>
    <col min="5691" max="5691" width="9.28515625" style="108" customWidth="1"/>
    <col min="5692" max="5694" width="10" style="108" customWidth="1"/>
    <col min="5695" max="5695" width="7.5703125" style="108" customWidth="1"/>
    <col min="5696" max="5696" width="8.85546875" style="108" customWidth="1"/>
    <col min="5697" max="5697" width="8.7109375" style="108" customWidth="1"/>
    <col min="5698" max="5699" width="7.5703125" style="108" customWidth="1"/>
    <col min="5700" max="5700" width="11" style="108" customWidth="1"/>
    <col min="5701" max="5703" width="9.85546875" style="108" customWidth="1"/>
    <col min="5704" max="5705" width="9" style="108" customWidth="1"/>
    <col min="5706" max="5706" width="9.140625" style="108" customWidth="1"/>
    <col min="5707" max="5707" width="8.85546875" style="108" customWidth="1"/>
    <col min="5708" max="5708" width="7.5703125" style="108" customWidth="1"/>
    <col min="5709" max="5709" width="10.28515625" style="108" customWidth="1"/>
    <col min="5710" max="5712" width="9.42578125" style="108" customWidth="1"/>
    <col min="5713" max="5713" width="7.5703125" style="108" customWidth="1"/>
    <col min="5714" max="5714" width="9.42578125" style="108" customWidth="1"/>
    <col min="5715" max="5715" width="9.5703125" style="108" customWidth="1"/>
    <col min="5716" max="5716" width="7.5703125" style="108" customWidth="1"/>
    <col min="5717" max="5717" width="9" style="108" customWidth="1"/>
    <col min="5718" max="5718" width="9.7109375" style="108" customWidth="1"/>
    <col min="5719" max="5719" width="8.140625" style="108" customWidth="1"/>
    <col min="5720" max="5723" width="9.85546875" style="108" customWidth="1"/>
    <col min="5724" max="5724" width="11.5703125" style="108" customWidth="1"/>
    <col min="5725" max="5725" width="8.42578125" style="108" customWidth="1"/>
    <col min="5726" max="5726" width="8.140625" style="108" customWidth="1"/>
    <col min="5727" max="5727" width="11.42578125" style="108" customWidth="1"/>
    <col min="5728" max="5728" width="8.28515625" style="108" customWidth="1"/>
    <col min="5729" max="5730" width="9.85546875" style="108" customWidth="1"/>
    <col min="5731" max="5731" width="11" style="108" customWidth="1"/>
    <col min="5732" max="5732" width="10.42578125" style="108" customWidth="1"/>
    <col min="5733" max="5733" width="9" style="108" customWidth="1"/>
    <col min="5734" max="5734" width="8.140625" style="108" customWidth="1"/>
    <col min="5735" max="5735" width="7.5703125" style="108" customWidth="1"/>
    <col min="5736" max="5737" width="9.5703125" style="108" customWidth="1"/>
    <col min="5738" max="5738" width="9.42578125" style="108" customWidth="1"/>
    <col min="5739" max="5739" width="8.7109375" style="108" customWidth="1"/>
    <col min="5740" max="5740" width="8.28515625" style="108" customWidth="1"/>
    <col min="5741" max="5741" width="10.42578125" style="108" customWidth="1"/>
    <col min="5742" max="5742" width="7.5703125" style="108" customWidth="1"/>
    <col min="5743" max="5743" width="13" style="108" customWidth="1"/>
    <col min="5744" max="5744" width="10.85546875" style="108" customWidth="1"/>
    <col min="5745" max="5745" width="9.85546875" style="108" customWidth="1"/>
    <col min="5746" max="5748" width="9.42578125" style="108" customWidth="1"/>
    <col min="5749" max="5749" width="11.42578125" style="108" customWidth="1"/>
    <col min="5750" max="5750" width="8.42578125" style="108" customWidth="1"/>
    <col min="5751" max="5751" width="22.42578125" style="108" customWidth="1"/>
    <col min="5752" max="5753" width="0" style="108" hidden="1" customWidth="1"/>
    <col min="5754" max="5754" width="11.42578125" style="108" customWidth="1"/>
    <col min="5755" max="5756" width="10.140625" style="108" customWidth="1"/>
    <col min="5757" max="5888" width="9.140625" style="108"/>
    <col min="5889" max="5889" width="9.42578125" style="108" customWidth="1"/>
    <col min="5890" max="5890" width="9.140625" style="108" customWidth="1"/>
    <col min="5891" max="5891" width="10.85546875" style="108" customWidth="1"/>
    <col min="5892" max="5892" width="7.5703125" style="108" customWidth="1"/>
    <col min="5893" max="5894" width="10.28515625" style="108" customWidth="1"/>
    <col min="5895" max="5895" width="9.140625" style="108" customWidth="1"/>
    <col min="5896" max="5896" width="7.5703125" style="108" customWidth="1"/>
    <col min="5897" max="5898" width="9.85546875" style="108" customWidth="1"/>
    <col min="5899" max="5899" width="9.7109375" style="108" customWidth="1"/>
    <col min="5900" max="5900" width="7.5703125" style="108" customWidth="1"/>
    <col min="5901" max="5901" width="9.42578125" style="108" customWidth="1"/>
    <col min="5902" max="5904" width="10.140625" style="108" customWidth="1"/>
    <col min="5905" max="5905" width="7.5703125" style="108" customWidth="1"/>
    <col min="5906" max="5907" width="8.42578125" style="108" customWidth="1"/>
    <col min="5908" max="5908" width="8.28515625" style="108" customWidth="1"/>
    <col min="5909" max="5910" width="7.5703125" style="108" customWidth="1"/>
    <col min="5911" max="5913" width="10.140625" style="108" customWidth="1"/>
    <col min="5914" max="5914" width="7.5703125" style="108" customWidth="1"/>
    <col min="5915" max="5916" width="8.5703125" style="108" customWidth="1"/>
    <col min="5917" max="5917" width="8.85546875" style="108" customWidth="1"/>
    <col min="5918" max="5919" width="7.5703125" style="108" customWidth="1"/>
    <col min="5920" max="5923" width="10.7109375" style="108" customWidth="1"/>
    <col min="5924" max="5925" width="11.28515625" style="108" customWidth="1"/>
    <col min="5926" max="5926" width="9.140625" style="108" customWidth="1"/>
    <col min="5927" max="5927" width="10.140625" style="108" customWidth="1"/>
    <col min="5928" max="5928" width="7.5703125" style="108" customWidth="1"/>
    <col min="5929" max="5930" width="10.85546875" style="108" customWidth="1"/>
    <col min="5931" max="5931" width="10.42578125" style="108" customWidth="1"/>
    <col min="5932" max="5932" width="7.5703125" style="108" customWidth="1"/>
    <col min="5933" max="5934" width="9" style="108" customWidth="1"/>
    <col min="5935" max="5935" width="10.5703125" style="108" customWidth="1"/>
    <col min="5936" max="5937" width="7.5703125" style="108" customWidth="1"/>
    <col min="5938" max="5940" width="10.28515625" style="108" customWidth="1"/>
    <col min="5941" max="5941" width="8.85546875" style="108" customWidth="1"/>
    <col min="5942" max="5942" width="8.42578125" style="108" customWidth="1"/>
    <col min="5943" max="5943" width="9.5703125" style="108" customWidth="1"/>
    <col min="5944" max="5944" width="7.5703125" style="108" customWidth="1"/>
    <col min="5945" max="5945" width="11.5703125" style="108" customWidth="1"/>
    <col min="5946" max="5946" width="7.5703125" style="108" customWidth="1"/>
    <col min="5947" max="5947" width="9.28515625" style="108" customWidth="1"/>
    <col min="5948" max="5950" width="10" style="108" customWidth="1"/>
    <col min="5951" max="5951" width="7.5703125" style="108" customWidth="1"/>
    <col min="5952" max="5952" width="8.85546875" style="108" customWidth="1"/>
    <col min="5953" max="5953" width="8.7109375" style="108" customWidth="1"/>
    <col min="5954" max="5955" width="7.5703125" style="108" customWidth="1"/>
    <col min="5956" max="5956" width="11" style="108" customWidth="1"/>
    <col min="5957" max="5959" width="9.85546875" style="108" customWidth="1"/>
    <col min="5960" max="5961" width="9" style="108" customWidth="1"/>
    <col min="5962" max="5962" width="9.140625" style="108" customWidth="1"/>
    <col min="5963" max="5963" width="8.85546875" style="108" customWidth="1"/>
    <col min="5964" max="5964" width="7.5703125" style="108" customWidth="1"/>
    <col min="5965" max="5965" width="10.28515625" style="108" customWidth="1"/>
    <col min="5966" max="5968" width="9.42578125" style="108" customWidth="1"/>
    <col min="5969" max="5969" width="7.5703125" style="108" customWidth="1"/>
    <col min="5970" max="5970" width="9.42578125" style="108" customWidth="1"/>
    <col min="5971" max="5971" width="9.5703125" style="108" customWidth="1"/>
    <col min="5972" max="5972" width="7.5703125" style="108" customWidth="1"/>
    <col min="5973" max="5973" width="9" style="108" customWidth="1"/>
    <col min="5974" max="5974" width="9.7109375" style="108" customWidth="1"/>
    <col min="5975" max="5975" width="8.140625" style="108" customWidth="1"/>
    <col min="5976" max="5979" width="9.85546875" style="108" customWidth="1"/>
    <col min="5980" max="5980" width="11.5703125" style="108" customWidth="1"/>
    <col min="5981" max="5981" width="8.42578125" style="108" customWidth="1"/>
    <col min="5982" max="5982" width="8.140625" style="108" customWidth="1"/>
    <col min="5983" max="5983" width="11.42578125" style="108" customWidth="1"/>
    <col min="5984" max="5984" width="8.28515625" style="108" customWidth="1"/>
    <col min="5985" max="5986" width="9.85546875" style="108" customWidth="1"/>
    <col min="5987" max="5987" width="11" style="108" customWidth="1"/>
    <col min="5988" max="5988" width="10.42578125" style="108" customWidth="1"/>
    <col min="5989" max="5989" width="9" style="108" customWidth="1"/>
    <col min="5990" max="5990" width="8.140625" style="108" customWidth="1"/>
    <col min="5991" max="5991" width="7.5703125" style="108" customWidth="1"/>
    <col min="5992" max="5993" width="9.5703125" style="108" customWidth="1"/>
    <col min="5994" max="5994" width="9.42578125" style="108" customWidth="1"/>
    <col min="5995" max="5995" width="8.7109375" style="108" customWidth="1"/>
    <col min="5996" max="5996" width="8.28515625" style="108" customWidth="1"/>
    <col min="5997" max="5997" width="10.42578125" style="108" customWidth="1"/>
    <col min="5998" max="5998" width="7.5703125" style="108" customWidth="1"/>
    <col min="5999" max="5999" width="13" style="108" customWidth="1"/>
    <col min="6000" max="6000" width="10.85546875" style="108" customWidth="1"/>
    <col min="6001" max="6001" width="9.85546875" style="108" customWidth="1"/>
    <col min="6002" max="6004" width="9.42578125" style="108" customWidth="1"/>
    <col min="6005" max="6005" width="11.42578125" style="108" customWidth="1"/>
    <col min="6006" max="6006" width="8.42578125" style="108" customWidth="1"/>
    <col min="6007" max="6007" width="22.42578125" style="108" customWidth="1"/>
    <col min="6008" max="6009" width="0" style="108" hidden="1" customWidth="1"/>
    <col min="6010" max="6010" width="11.42578125" style="108" customWidth="1"/>
    <col min="6011" max="6012" width="10.140625" style="108" customWidth="1"/>
    <col min="6013" max="6144" width="9.140625" style="108"/>
    <col min="6145" max="6145" width="9.42578125" style="108" customWidth="1"/>
    <col min="6146" max="6146" width="9.140625" style="108" customWidth="1"/>
    <col min="6147" max="6147" width="10.85546875" style="108" customWidth="1"/>
    <col min="6148" max="6148" width="7.5703125" style="108" customWidth="1"/>
    <col min="6149" max="6150" width="10.28515625" style="108" customWidth="1"/>
    <col min="6151" max="6151" width="9.140625" style="108" customWidth="1"/>
    <col min="6152" max="6152" width="7.5703125" style="108" customWidth="1"/>
    <col min="6153" max="6154" width="9.85546875" style="108" customWidth="1"/>
    <col min="6155" max="6155" width="9.7109375" style="108" customWidth="1"/>
    <col min="6156" max="6156" width="7.5703125" style="108" customWidth="1"/>
    <col min="6157" max="6157" width="9.42578125" style="108" customWidth="1"/>
    <col min="6158" max="6160" width="10.140625" style="108" customWidth="1"/>
    <col min="6161" max="6161" width="7.5703125" style="108" customWidth="1"/>
    <col min="6162" max="6163" width="8.42578125" style="108" customWidth="1"/>
    <col min="6164" max="6164" width="8.28515625" style="108" customWidth="1"/>
    <col min="6165" max="6166" width="7.5703125" style="108" customWidth="1"/>
    <col min="6167" max="6169" width="10.140625" style="108" customWidth="1"/>
    <col min="6170" max="6170" width="7.5703125" style="108" customWidth="1"/>
    <col min="6171" max="6172" width="8.5703125" style="108" customWidth="1"/>
    <col min="6173" max="6173" width="8.85546875" style="108" customWidth="1"/>
    <col min="6174" max="6175" width="7.5703125" style="108" customWidth="1"/>
    <col min="6176" max="6179" width="10.7109375" style="108" customWidth="1"/>
    <col min="6180" max="6181" width="11.28515625" style="108" customWidth="1"/>
    <col min="6182" max="6182" width="9.140625" style="108" customWidth="1"/>
    <col min="6183" max="6183" width="10.140625" style="108" customWidth="1"/>
    <col min="6184" max="6184" width="7.5703125" style="108" customWidth="1"/>
    <col min="6185" max="6186" width="10.85546875" style="108" customWidth="1"/>
    <col min="6187" max="6187" width="10.42578125" style="108" customWidth="1"/>
    <col min="6188" max="6188" width="7.5703125" style="108" customWidth="1"/>
    <col min="6189" max="6190" width="9" style="108" customWidth="1"/>
    <col min="6191" max="6191" width="10.5703125" style="108" customWidth="1"/>
    <col min="6192" max="6193" width="7.5703125" style="108" customWidth="1"/>
    <col min="6194" max="6196" width="10.28515625" style="108" customWidth="1"/>
    <col min="6197" max="6197" width="8.85546875" style="108" customWidth="1"/>
    <col min="6198" max="6198" width="8.42578125" style="108" customWidth="1"/>
    <col min="6199" max="6199" width="9.5703125" style="108" customWidth="1"/>
    <col min="6200" max="6200" width="7.5703125" style="108" customWidth="1"/>
    <col min="6201" max="6201" width="11.5703125" style="108" customWidth="1"/>
    <col min="6202" max="6202" width="7.5703125" style="108" customWidth="1"/>
    <col min="6203" max="6203" width="9.28515625" style="108" customWidth="1"/>
    <col min="6204" max="6206" width="10" style="108" customWidth="1"/>
    <col min="6207" max="6207" width="7.5703125" style="108" customWidth="1"/>
    <col min="6208" max="6208" width="8.85546875" style="108" customWidth="1"/>
    <col min="6209" max="6209" width="8.7109375" style="108" customWidth="1"/>
    <col min="6210" max="6211" width="7.5703125" style="108" customWidth="1"/>
    <col min="6212" max="6212" width="11" style="108" customWidth="1"/>
    <col min="6213" max="6215" width="9.85546875" style="108" customWidth="1"/>
    <col min="6216" max="6217" width="9" style="108" customWidth="1"/>
    <col min="6218" max="6218" width="9.140625" style="108" customWidth="1"/>
    <col min="6219" max="6219" width="8.85546875" style="108" customWidth="1"/>
    <col min="6220" max="6220" width="7.5703125" style="108" customWidth="1"/>
    <col min="6221" max="6221" width="10.28515625" style="108" customWidth="1"/>
    <col min="6222" max="6224" width="9.42578125" style="108" customWidth="1"/>
    <col min="6225" max="6225" width="7.5703125" style="108" customWidth="1"/>
    <col min="6226" max="6226" width="9.42578125" style="108" customWidth="1"/>
    <col min="6227" max="6227" width="9.5703125" style="108" customWidth="1"/>
    <col min="6228" max="6228" width="7.5703125" style="108" customWidth="1"/>
    <col min="6229" max="6229" width="9" style="108" customWidth="1"/>
    <col min="6230" max="6230" width="9.7109375" style="108" customWidth="1"/>
    <col min="6231" max="6231" width="8.140625" style="108" customWidth="1"/>
    <col min="6232" max="6235" width="9.85546875" style="108" customWidth="1"/>
    <col min="6236" max="6236" width="11.5703125" style="108" customWidth="1"/>
    <col min="6237" max="6237" width="8.42578125" style="108" customWidth="1"/>
    <col min="6238" max="6238" width="8.140625" style="108" customWidth="1"/>
    <col min="6239" max="6239" width="11.42578125" style="108" customWidth="1"/>
    <col min="6240" max="6240" width="8.28515625" style="108" customWidth="1"/>
    <col min="6241" max="6242" width="9.85546875" style="108" customWidth="1"/>
    <col min="6243" max="6243" width="11" style="108" customWidth="1"/>
    <col min="6244" max="6244" width="10.42578125" style="108" customWidth="1"/>
    <col min="6245" max="6245" width="9" style="108" customWidth="1"/>
    <col min="6246" max="6246" width="8.140625" style="108" customWidth="1"/>
    <col min="6247" max="6247" width="7.5703125" style="108" customWidth="1"/>
    <col min="6248" max="6249" width="9.5703125" style="108" customWidth="1"/>
    <col min="6250" max="6250" width="9.42578125" style="108" customWidth="1"/>
    <col min="6251" max="6251" width="8.7109375" style="108" customWidth="1"/>
    <col min="6252" max="6252" width="8.28515625" style="108" customWidth="1"/>
    <col min="6253" max="6253" width="10.42578125" style="108" customWidth="1"/>
    <col min="6254" max="6254" width="7.5703125" style="108" customWidth="1"/>
    <col min="6255" max="6255" width="13" style="108" customWidth="1"/>
    <col min="6256" max="6256" width="10.85546875" style="108" customWidth="1"/>
    <col min="6257" max="6257" width="9.85546875" style="108" customWidth="1"/>
    <col min="6258" max="6260" width="9.42578125" style="108" customWidth="1"/>
    <col min="6261" max="6261" width="11.42578125" style="108" customWidth="1"/>
    <col min="6262" max="6262" width="8.42578125" style="108" customWidth="1"/>
    <col min="6263" max="6263" width="22.42578125" style="108" customWidth="1"/>
    <col min="6264" max="6265" width="0" style="108" hidden="1" customWidth="1"/>
    <col min="6266" max="6266" width="11.42578125" style="108" customWidth="1"/>
    <col min="6267" max="6268" width="10.140625" style="108" customWidth="1"/>
    <col min="6269" max="6400" width="9.140625" style="108"/>
    <col min="6401" max="6401" width="9.42578125" style="108" customWidth="1"/>
    <col min="6402" max="6402" width="9.140625" style="108" customWidth="1"/>
    <col min="6403" max="6403" width="10.85546875" style="108" customWidth="1"/>
    <col min="6404" max="6404" width="7.5703125" style="108" customWidth="1"/>
    <col min="6405" max="6406" width="10.28515625" style="108" customWidth="1"/>
    <col min="6407" max="6407" width="9.140625" style="108" customWidth="1"/>
    <col min="6408" max="6408" width="7.5703125" style="108" customWidth="1"/>
    <col min="6409" max="6410" width="9.85546875" style="108" customWidth="1"/>
    <col min="6411" max="6411" width="9.7109375" style="108" customWidth="1"/>
    <col min="6412" max="6412" width="7.5703125" style="108" customWidth="1"/>
    <col min="6413" max="6413" width="9.42578125" style="108" customWidth="1"/>
    <col min="6414" max="6416" width="10.140625" style="108" customWidth="1"/>
    <col min="6417" max="6417" width="7.5703125" style="108" customWidth="1"/>
    <col min="6418" max="6419" width="8.42578125" style="108" customWidth="1"/>
    <col min="6420" max="6420" width="8.28515625" style="108" customWidth="1"/>
    <col min="6421" max="6422" width="7.5703125" style="108" customWidth="1"/>
    <col min="6423" max="6425" width="10.140625" style="108" customWidth="1"/>
    <col min="6426" max="6426" width="7.5703125" style="108" customWidth="1"/>
    <col min="6427" max="6428" width="8.5703125" style="108" customWidth="1"/>
    <col min="6429" max="6429" width="8.85546875" style="108" customWidth="1"/>
    <col min="6430" max="6431" width="7.5703125" style="108" customWidth="1"/>
    <col min="6432" max="6435" width="10.7109375" style="108" customWidth="1"/>
    <col min="6436" max="6437" width="11.28515625" style="108" customWidth="1"/>
    <col min="6438" max="6438" width="9.140625" style="108" customWidth="1"/>
    <col min="6439" max="6439" width="10.140625" style="108" customWidth="1"/>
    <col min="6440" max="6440" width="7.5703125" style="108" customWidth="1"/>
    <col min="6441" max="6442" width="10.85546875" style="108" customWidth="1"/>
    <col min="6443" max="6443" width="10.42578125" style="108" customWidth="1"/>
    <col min="6444" max="6444" width="7.5703125" style="108" customWidth="1"/>
    <col min="6445" max="6446" width="9" style="108" customWidth="1"/>
    <col min="6447" max="6447" width="10.5703125" style="108" customWidth="1"/>
    <col min="6448" max="6449" width="7.5703125" style="108" customWidth="1"/>
    <col min="6450" max="6452" width="10.28515625" style="108" customWidth="1"/>
    <col min="6453" max="6453" width="8.85546875" style="108" customWidth="1"/>
    <col min="6454" max="6454" width="8.42578125" style="108" customWidth="1"/>
    <col min="6455" max="6455" width="9.5703125" style="108" customWidth="1"/>
    <col min="6456" max="6456" width="7.5703125" style="108" customWidth="1"/>
    <col min="6457" max="6457" width="11.5703125" style="108" customWidth="1"/>
    <col min="6458" max="6458" width="7.5703125" style="108" customWidth="1"/>
    <col min="6459" max="6459" width="9.28515625" style="108" customWidth="1"/>
    <col min="6460" max="6462" width="10" style="108" customWidth="1"/>
    <col min="6463" max="6463" width="7.5703125" style="108" customWidth="1"/>
    <col min="6464" max="6464" width="8.85546875" style="108" customWidth="1"/>
    <col min="6465" max="6465" width="8.7109375" style="108" customWidth="1"/>
    <col min="6466" max="6467" width="7.5703125" style="108" customWidth="1"/>
    <col min="6468" max="6468" width="11" style="108" customWidth="1"/>
    <col min="6469" max="6471" width="9.85546875" style="108" customWidth="1"/>
    <col min="6472" max="6473" width="9" style="108" customWidth="1"/>
    <col min="6474" max="6474" width="9.140625" style="108" customWidth="1"/>
    <col min="6475" max="6475" width="8.85546875" style="108" customWidth="1"/>
    <col min="6476" max="6476" width="7.5703125" style="108" customWidth="1"/>
    <col min="6477" max="6477" width="10.28515625" style="108" customWidth="1"/>
    <col min="6478" max="6480" width="9.42578125" style="108" customWidth="1"/>
    <col min="6481" max="6481" width="7.5703125" style="108" customWidth="1"/>
    <col min="6482" max="6482" width="9.42578125" style="108" customWidth="1"/>
    <col min="6483" max="6483" width="9.5703125" style="108" customWidth="1"/>
    <col min="6484" max="6484" width="7.5703125" style="108" customWidth="1"/>
    <col min="6485" max="6485" width="9" style="108" customWidth="1"/>
    <col min="6486" max="6486" width="9.7109375" style="108" customWidth="1"/>
    <col min="6487" max="6487" width="8.140625" style="108" customWidth="1"/>
    <col min="6488" max="6491" width="9.85546875" style="108" customWidth="1"/>
    <col min="6492" max="6492" width="11.5703125" style="108" customWidth="1"/>
    <col min="6493" max="6493" width="8.42578125" style="108" customWidth="1"/>
    <col min="6494" max="6494" width="8.140625" style="108" customWidth="1"/>
    <col min="6495" max="6495" width="11.42578125" style="108" customWidth="1"/>
    <col min="6496" max="6496" width="8.28515625" style="108" customWidth="1"/>
    <col min="6497" max="6498" width="9.85546875" style="108" customWidth="1"/>
    <col min="6499" max="6499" width="11" style="108" customWidth="1"/>
    <col min="6500" max="6500" width="10.42578125" style="108" customWidth="1"/>
    <col min="6501" max="6501" width="9" style="108" customWidth="1"/>
    <col min="6502" max="6502" width="8.140625" style="108" customWidth="1"/>
    <col min="6503" max="6503" width="7.5703125" style="108" customWidth="1"/>
    <col min="6504" max="6505" width="9.5703125" style="108" customWidth="1"/>
    <col min="6506" max="6506" width="9.42578125" style="108" customWidth="1"/>
    <col min="6507" max="6507" width="8.7109375" style="108" customWidth="1"/>
    <col min="6508" max="6508" width="8.28515625" style="108" customWidth="1"/>
    <col min="6509" max="6509" width="10.42578125" style="108" customWidth="1"/>
    <col min="6510" max="6510" width="7.5703125" style="108" customWidth="1"/>
    <col min="6511" max="6511" width="13" style="108" customWidth="1"/>
    <col min="6512" max="6512" width="10.85546875" style="108" customWidth="1"/>
    <col min="6513" max="6513" width="9.85546875" style="108" customWidth="1"/>
    <col min="6514" max="6516" width="9.42578125" style="108" customWidth="1"/>
    <col min="6517" max="6517" width="11.42578125" style="108" customWidth="1"/>
    <col min="6518" max="6518" width="8.42578125" style="108" customWidth="1"/>
    <col min="6519" max="6519" width="22.42578125" style="108" customWidth="1"/>
    <col min="6520" max="6521" width="0" style="108" hidden="1" customWidth="1"/>
    <col min="6522" max="6522" width="11.42578125" style="108" customWidth="1"/>
    <col min="6523" max="6524" width="10.140625" style="108" customWidth="1"/>
    <col min="6525" max="6656" width="9.140625" style="108"/>
    <col min="6657" max="6657" width="9.42578125" style="108" customWidth="1"/>
    <col min="6658" max="6658" width="9.140625" style="108" customWidth="1"/>
    <col min="6659" max="6659" width="10.85546875" style="108" customWidth="1"/>
    <col min="6660" max="6660" width="7.5703125" style="108" customWidth="1"/>
    <col min="6661" max="6662" width="10.28515625" style="108" customWidth="1"/>
    <col min="6663" max="6663" width="9.140625" style="108" customWidth="1"/>
    <col min="6664" max="6664" width="7.5703125" style="108" customWidth="1"/>
    <col min="6665" max="6666" width="9.85546875" style="108" customWidth="1"/>
    <col min="6667" max="6667" width="9.7109375" style="108" customWidth="1"/>
    <col min="6668" max="6668" width="7.5703125" style="108" customWidth="1"/>
    <col min="6669" max="6669" width="9.42578125" style="108" customWidth="1"/>
    <col min="6670" max="6672" width="10.140625" style="108" customWidth="1"/>
    <col min="6673" max="6673" width="7.5703125" style="108" customWidth="1"/>
    <col min="6674" max="6675" width="8.42578125" style="108" customWidth="1"/>
    <col min="6676" max="6676" width="8.28515625" style="108" customWidth="1"/>
    <col min="6677" max="6678" width="7.5703125" style="108" customWidth="1"/>
    <col min="6679" max="6681" width="10.140625" style="108" customWidth="1"/>
    <col min="6682" max="6682" width="7.5703125" style="108" customWidth="1"/>
    <col min="6683" max="6684" width="8.5703125" style="108" customWidth="1"/>
    <col min="6685" max="6685" width="8.85546875" style="108" customWidth="1"/>
    <col min="6686" max="6687" width="7.5703125" style="108" customWidth="1"/>
    <col min="6688" max="6691" width="10.7109375" style="108" customWidth="1"/>
    <col min="6692" max="6693" width="11.28515625" style="108" customWidth="1"/>
    <col min="6694" max="6694" width="9.140625" style="108" customWidth="1"/>
    <col min="6695" max="6695" width="10.140625" style="108" customWidth="1"/>
    <col min="6696" max="6696" width="7.5703125" style="108" customWidth="1"/>
    <col min="6697" max="6698" width="10.85546875" style="108" customWidth="1"/>
    <col min="6699" max="6699" width="10.42578125" style="108" customWidth="1"/>
    <col min="6700" max="6700" width="7.5703125" style="108" customWidth="1"/>
    <col min="6701" max="6702" width="9" style="108" customWidth="1"/>
    <col min="6703" max="6703" width="10.5703125" style="108" customWidth="1"/>
    <col min="6704" max="6705" width="7.5703125" style="108" customWidth="1"/>
    <col min="6706" max="6708" width="10.28515625" style="108" customWidth="1"/>
    <col min="6709" max="6709" width="8.85546875" style="108" customWidth="1"/>
    <col min="6710" max="6710" width="8.42578125" style="108" customWidth="1"/>
    <col min="6711" max="6711" width="9.5703125" style="108" customWidth="1"/>
    <col min="6712" max="6712" width="7.5703125" style="108" customWidth="1"/>
    <col min="6713" max="6713" width="11.5703125" style="108" customWidth="1"/>
    <col min="6714" max="6714" width="7.5703125" style="108" customWidth="1"/>
    <col min="6715" max="6715" width="9.28515625" style="108" customWidth="1"/>
    <col min="6716" max="6718" width="10" style="108" customWidth="1"/>
    <col min="6719" max="6719" width="7.5703125" style="108" customWidth="1"/>
    <col min="6720" max="6720" width="8.85546875" style="108" customWidth="1"/>
    <col min="6721" max="6721" width="8.7109375" style="108" customWidth="1"/>
    <col min="6722" max="6723" width="7.5703125" style="108" customWidth="1"/>
    <col min="6724" max="6724" width="11" style="108" customWidth="1"/>
    <col min="6725" max="6727" width="9.85546875" style="108" customWidth="1"/>
    <col min="6728" max="6729" width="9" style="108" customWidth="1"/>
    <col min="6730" max="6730" width="9.140625" style="108" customWidth="1"/>
    <col min="6731" max="6731" width="8.85546875" style="108" customWidth="1"/>
    <col min="6732" max="6732" width="7.5703125" style="108" customWidth="1"/>
    <col min="6733" max="6733" width="10.28515625" style="108" customWidth="1"/>
    <col min="6734" max="6736" width="9.42578125" style="108" customWidth="1"/>
    <col min="6737" max="6737" width="7.5703125" style="108" customWidth="1"/>
    <col min="6738" max="6738" width="9.42578125" style="108" customWidth="1"/>
    <col min="6739" max="6739" width="9.5703125" style="108" customWidth="1"/>
    <col min="6740" max="6740" width="7.5703125" style="108" customWidth="1"/>
    <col min="6741" max="6741" width="9" style="108" customWidth="1"/>
    <col min="6742" max="6742" width="9.7109375" style="108" customWidth="1"/>
    <col min="6743" max="6743" width="8.140625" style="108" customWidth="1"/>
    <col min="6744" max="6747" width="9.85546875" style="108" customWidth="1"/>
    <col min="6748" max="6748" width="11.5703125" style="108" customWidth="1"/>
    <col min="6749" max="6749" width="8.42578125" style="108" customWidth="1"/>
    <col min="6750" max="6750" width="8.140625" style="108" customWidth="1"/>
    <col min="6751" max="6751" width="11.42578125" style="108" customWidth="1"/>
    <col min="6752" max="6752" width="8.28515625" style="108" customWidth="1"/>
    <col min="6753" max="6754" width="9.85546875" style="108" customWidth="1"/>
    <col min="6755" max="6755" width="11" style="108" customWidth="1"/>
    <col min="6756" max="6756" width="10.42578125" style="108" customWidth="1"/>
    <col min="6757" max="6757" width="9" style="108" customWidth="1"/>
    <col min="6758" max="6758" width="8.140625" style="108" customWidth="1"/>
    <col min="6759" max="6759" width="7.5703125" style="108" customWidth="1"/>
    <col min="6760" max="6761" width="9.5703125" style="108" customWidth="1"/>
    <col min="6762" max="6762" width="9.42578125" style="108" customWidth="1"/>
    <col min="6763" max="6763" width="8.7109375" style="108" customWidth="1"/>
    <col min="6764" max="6764" width="8.28515625" style="108" customWidth="1"/>
    <col min="6765" max="6765" width="10.42578125" style="108" customWidth="1"/>
    <col min="6766" max="6766" width="7.5703125" style="108" customWidth="1"/>
    <col min="6767" max="6767" width="13" style="108" customWidth="1"/>
    <col min="6768" max="6768" width="10.85546875" style="108" customWidth="1"/>
    <col min="6769" max="6769" width="9.85546875" style="108" customWidth="1"/>
    <col min="6770" max="6772" width="9.42578125" style="108" customWidth="1"/>
    <col min="6773" max="6773" width="11.42578125" style="108" customWidth="1"/>
    <col min="6774" max="6774" width="8.42578125" style="108" customWidth="1"/>
    <col min="6775" max="6775" width="22.42578125" style="108" customWidth="1"/>
    <col min="6776" max="6777" width="0" style="108" hidden="1" customWidth="1"/>
    <col min="6778" max="6778" width="11.42578125" style="108" customWidth="1"/>
    <col min="6779" max="6780" width="10.140625" style="108" customWidth="1"/>
    <col min="6781" max="6912" width="9.140625" style="108"/>
    <col min="6913" max="6913" width="9.42578125" style="108" customWidth="1"/>
    <col min="6914" max="6914" width="9.140625" style="108" customWidth="1"/>
    <col min="6915" max="6915" width="10.85546875" style="108" customWidth="1"/>
    <col min="6916" max="6916" width="7.5703125" style="108" customWidth="1"/>
    <col min="6917" max="6918" width="10.28515625" style="108" customWidth="1"/>
    <col min="6919" max="6919" width="9.140625" style="108" customWidth="1"/>
    <col min="6920" max="6920" width="7.5703125" style="108" customWidth="1"/>
    <col min="6921" max="6922" width="9.85546875" style="108" customWidth="1"/>
    <col min="6923" max="6923" width="9.7109375" style="108" customWidth="1"/>
    <col min="6924" max="6924" width="7.5703125" style="108" customWidth="1"/>
    <col min="6925" max="6925" width="9.42578125" style="108" customWidth="1"/>
    <col min="6926" max="6928" width="10.140625" style="108" customWidth="1"/>
    <col min="6929" max="6929" width="7.5703125" style="108" customWidth="1"/>
    <col min="6930" max="6931" width="8.42578125" style="108" customWidth="1"/>
    <col min="6932" max="6932" width="8.28515625" style="108" customWidth="1"/>
    <col min="6933" max="6934" width="7.5703125" style="108" customWidth="1"/>
    <col min="6935" max="6937" width="10.140625" style="108" customWidth="1"/>
    <col min="6938" max="6938" width="7.5703125" style="108" customWidth="1"/>
    <col min="6939" max="6940" width="8.5703125" style="108" customWidth="1"/>
    <col min="6941" max="6941" width="8.85546875" style="108" customWidth="1"/>
    <col min="6942" max="6943" width="7.5703125" style="108" customWidth="1"/>
    <col min="6944" max="6947" width="10.7109375" style="108" customWidth="1"/>
    <col min="6948" max="6949" width="11.28515625" style="108" customWidth="1"/>
    <col min="6950" max="6950" width="9.140625" style="108" customWidth="1"/>
    <col min="6951" max="6951" width="10.140625" style="108" customWidth="1"/>
    <col min="6952" max="6952" width="7.5703125" style="108" customWidth="1"/>
    <col min="6953" max="6954" width="10.85546875" style="108" customWidth="1"/>
    <col min="6955" max="6955" width="10.42578125" style="108" customWidth="1"/>
    <col min="6956" max="6956" width="7.5703125" style="108" customWidth="1"/>
    <col min="6957" max="6958" width="9" style="108" customWidth="1"/>
    <col min="6959" max="6959" width="10.5703125" style="108" customWidth="1"/>
    <col min="6960" max="6961" width="7.5703125" style="108" customWidth="1"/>
    <col min="6962" max="6964" width="10.28515625" style="108" customWidth="1"/>
    <col min="6965" max="6965" width="8.85546875" style="108" customWidth="1"/>
    <col min="6966" max="6966" width="8.42578125" style="108" customWidth="1"/>
    <col min="6967" max="6967" width="9.5703125" style="108" customWidth="1"/>
    <col min="6968" max="6968" width="7.5703125" style="108" customWidth="1"/>
    <col min="6969" max="6969" width="11.5703125" style="108" customWidth="1"/>
    <col min="6970" max="6970" width="7.5703125" style="108" customWidth="1"/>
    <col min="6971" max="6971" width="9.28515625" style="108" customWidth="1"/>
    <col min="6972" max="6974" width="10" style="108" customWidth="1"/>
    <col min="6975" max="6975" width="7.5703125" style="108" customWidth="1"/>
    <col min="6976" max="6976" width="8.85546875" style="108" customWidth="1"/>
    <col min="6977" max="6977" width="8.7109375" style="108" customWidth="1"/>
    <col min="6978" max="6979" width="7.5703125" style="108" customWidth="1"/>
    <col min="6980" max="6980" width="11" style="108" customWidth="1"/>
    <col min="6981" max="6983" width="9.85546875" style="108" customWidth="1"/>
    <col min="6984" max="6985" width="9" style="108" customWidth="1"/>
    <col min="6986" max="6986" width="9.140625" style="108" customWidth="1"/>
    <col min="6987" max="6987" width="8.85546875" style="108" customWidth="1"/>
    <col min="6988" max="6988" width="7.5703125" style="108" customWidth="1"/>
    <col min="6989" max="6989" width="10.28515625" style="108" customWidth="1"/>
    <col min="6990" max="6992" width="9.42578125" style="108" customWidth="1"/>
    <col min="6993" max="6993" width="7.5703125" style="108" customWidth="1"/>
    <col min="6994" max="6994" width="9.42578125" style="108" customWidth="1"/>
    <col min="6995" max="6995" width="9.5703125" style="108" customWidth="1"/>
    <col min="6996" max="6996" width="7.5703125" style="108" customWidth="1"/>
    <col min="6997" max="6997" width="9" style="108" customWidth="1"/>
    <col min="6998" max="6998" width="9.7109375" style="108" customWidth="1"/>
    <col min="6999" max="6999" width="8.140625" style="108" customWidth="1"/>
    <col min="7000" max="7003" width="9.85546875" style="108" customWidth="1"/>
    <col min="7004" max="7004" width="11.5703125" style="108" customWidth="1"/>
    <col min="7005" max="7005" width="8.42578125" style="108" customWidth="1"/>
    <col min="7006" max="7006" width="8.140625" style="108" customWidth="1"/>
    <col min="7007" max="7007" width="11.42578125" style="108" customWidth="1"/>
    <col min="7008" max="7008" width="8.28515625" style="108" customWidth="1"/>
    <col min="7009" max="7010" width="9.85546875" style="108" customWidth="1"/>
    <col min="7011" max="7011" width="11" style="108" customWidth="1"/>
    <col min="7012" max="7012" width="10.42578125" style="108" customWidth="1"/>
    <col min="7013" max="7013" width="9" style="108" customWidth="1"/>
    <col min="7014" max="7014" width="8.140625" style="108" customWidth="1"/>
    <col min="7015" max="7015" width="7.5703125" style="108" customWidth="1"/>
    <col min="7016" max="7017" width="9.5703125" style="108" customWidth="1"/>
    <col min="7018" max="7018" width="9.42578125" style="108" customWidth="1"/>
    <col min="7019" max="7019" width="8.7109375" style="108" customWidth="1"/>
    <col min="7020" max="7020" width="8.28515625" style="108" customWidth="1"/>
    <col min="7021" max="7021" width="10.42578125" style="108" customWidth="1"/>
    <col min="7022" max="7022" width="7.5703125" style="108" customWidth="1"/>
    <col min="7023" max="7023" width="13" style="108" customWidth="1"/>
    <col min="7024" max="7024" width="10.85546875" style="108" customWidth="1"/>
    <col min="7025" max="7025" width="9.85546875" style="108" customWidth="1"/>
    <col min="7026" max="7028" width="9.42578125" style="108" customWidth="1"/>
    <col min="7029" max="7029" width="11.42578125" style="108" customWidth="1"/>
    <col min="7030" max="7030" width="8.42578125" style="108" customWidth="1"/>
    <col min="7031" max="7031" width="22.42578125" style="108" customWidth="1"/>
    <col min="7032" max="7033" width="0" style="108" hidden="1" customWidth="1"/>
    <col min="7034" max="7034" width="11.42578125" style="108" customWidth="1"/>
    <col min="7035" max="7036" width="10.140625" style="108" customWidth="1"/>
    <col min="7037" max="7168" width="9.140625" style="108"/>
    <col min="7169" max="7169" width="9.42578125" style="108" customWidth="1"/>
    <col min="7170" max="7170" width="9.140625" style="108" customWidth="1"/>
    <col min="7171" max="7171" width="10.85546875" style="108" customWidth="1"/>
    <col min="7172" max="7172" width="7.5703125" style="108" customWidth="1"/>
    <col min="7173" max="7174" width="10.28515625" style="108" customWidth="1"/>
    <col min="7175" max="7175" width="9.140625" style="108" customWidth="1"/>
    <col min="7176" max="7176" width="7.5703125" style="108" customWidth="1"/>
    <col min="7177" max="7178" width="9.85546875" style="108" customWidth="1"/>
    <col min="7179" max="7179" width="9.7109375" style="108" customWidth="1"/>
    <col min="7180" max="7180" width="7.5703125" style="108" customWidth="1"/>
    <col min="7181" max="7181" width="9.42578125" style="108" customWidth="1"/>
    <col min="7182" max="7184" width="10.140625" style="108" customWidth="1"/>
    <col min="7185" max="7185" width="7.5703125" style="108" customWidth="1"/>
    <col min="7186" max="7187" width="8.42578125" style="108" customWidth="1"/>
    <col min="7188" max="7188" width="8.28515625" style="108" customWidth="1"/>
    <col min="7189" max="7190" width="7.5703125" style="108" customWidth="1"/>
    <col min="7191" max="7193" width="10.140625" style="108" customWidth="1"/>
    <col min="7194" max="7194" width="7.5703125" style="108" customWidth="1"/>
    <col min="7195" max="7196" width="8.5703125" style="108" customWidth="1"/>
    <col min="7197" max="7197" width="8.85546875" style="108" customWidth="1"/>
    <col min="7198" max="7199" width="7.5703125" style="108" customWidth="1"/>
    <col min="7200" max="7203" width="10.7109375" style="108" customWidth="1"/>
    <col min="7204" max="7205" width="11.28515625" style="108" customWidth="1"/>
    <col min="7206" max="7206" width="9.140625" style="108" customWidth="1"/>
    <col min="7207" max="7207" width="10.140625" style="108" customWidth="1"/>
    <col min="7208" max="7208" width="7.5703125" style="108" customWidth="1"/>
    <col min="7209" max="7210" width="10.85546875" style="108" customWidth="1"/>
    <col min="7211" max="7211" width="10.42578125" style="108" customWidth="1"/>
    <col min="7212" max="7212" width="7.5703125" style="108" customWidth="1"/>
    <col min="7213" max="7214" width="9" style="108" customWidth="1"/>
    <col min="7215" max="7215" width="10.5703125" style="108" customWidth="1"/>
    <col min="7216" max="7217" width="7.5703125" style="108" customWidth="1"/>
    <col min="7218" max="7220" width="10.28515625" style="108" customWidth="1"/>
    <col min="7221" max="7221" width="8.85546875" style="108" customWidth="1"/>
    <col min="7222" max="7222" width="8.42578125" style="108" customWidth="1"/>
    <col min="7223" max="7223" width="9.5703125" style="108" customWidth="1"/>
    <col min="7224" max="7224" width="7.5703125" style="108" customWidth="1"/>
    <col min="7225" max="7225" width="11.5703125" style="108" customWidth="1"/>
    <col min="7226" max="7226" width="7.5703125" style="108" customWidth="1"/>
    <col min="7227" max="7227" width="9.28515625" style="108" customWidth="1"/>
    <col min="7228" max="7230" width="10" style="108" customWidth="1"/>
    <col min="7231" max="7231" width="7.5703125" style="108" customWidth="1"/>
    <col min="7232" max="7232" width="8.85546875" style="108" customWidth="1"/>
    <col min="7233" max="7233" width="8.7109375" style="108" customWidth="1"/>
    <col min="7234" max="7235" width="7.5703125" style="108" customWidth="1"/>
    <col min="7236" max="7236" width="11" style="108" customWidth="1"/>
    <col min="7237" max="7239" width="9.85546875" style="108" customWidth="1"/>
    <col min="7240" max="7241" width="9" style="108" customWidth="1"/>
    <col min="7242" max="7242" width="9.140625" style="108" customWidth="1"/>
    <col min="7243" max="7243" width="8.85546875" style="108" customWidth="1"/>
    <col min="7244" max="7244" width="7.5703125" style="108" customWidth="1"/>
    <col min="7245" max="7245" width="10.28515625" style="108" customWidth="1"/>
    <col min="7246" max="7248" width="9.42578125" style="108" customWidth="1"/>
    <col min="7249" max="7249" width="7.5703125" style="108" customWidth="1"/>
    <col min="7250" max="7250" width="9.42578125" style="108" customWidth="1"/>
    <col min="7251" max="7251" width="9.5703125" style="108" customWidth="1"/>
    <col min="7252" max="7252" width="7.5703125" style="108" customWidth="1"/>
    <col min="7253" max="7253" width="9" style="108" customWidth="1"/>
    <col min="7254" max="7254" width="9.7109375" style="108" customWidth="1"/>
    <col min="7255" max="7255" width="8.140625" style="108" customWidth="1"/>
    <col min="7256" max="7259" width="9.85546875" style="108" customWidth="1"/>
    <col min="7260" max="7260" width="11.5703125" style="108" customWidth="1"/>
    <col min="7261" max="7261" width="8.42578125" style="108" customWidth="1"/>
    <col min="7262" max="7262" width="8.140625" style="108" customWidth="1"/>
    <col min="7263" max="7263" width="11.42578125" style="108" customWidth="1"/>
    <col min="7264" max="7264" width="8.28515625" style="108" customWidth="1"/>
    <col min="7265" max="7266" width="9.85546875" style="108" customWidth="1"/>
    <col min="7267" max="7267" width="11" style="108" customWidth="1"/>
    <col min="7268" max="7268" width="10.42578125" style="108" customWidth="1"/>
    <col min="7269" max="7269" width="9" style="108" customWidth="1"/>
    <col min="7270" max="7270" width="8.140625" style="108" customWidth="1"/>
    <col min="7271" max="7271" width="7.5703125" style="108" customWidth="1"/>
    <col min="7272" max="7273" width="9.5703125" style="108" customWidth="1"/>
    <col min="7274" max="7274" width="9.42578125" style="108" customWidth="1"/>
    <col min="7275" max="7275" width="8.7109375" style="108" customWidth="1"/>
    <col min="7276" max="7276" width="8.28515625" style="108" customWidth="1"/>
    <col min="7277" max="7277" width="10.42578125" style="108" customWidth="1"/>
    <col min="7278" max="7278" width="7.5703125" style="108" customWidth="1"/>
    <col min="7279" max="7279" width="13" style="108" customWidth="1"/>
    <col min="7280" max="7280" width="10.85546875" style="108" customWidth="1"/>
    <col min="7281" max="7281" width="9.85546875" style="108" customWidth="1"/>
    <col min="7282" max="7284" width="9.42578125" style="108" customWidth="1"/>
    <col min="7285" max="7285" width="11.42578125" style="108" customWidth="1"/>
    <col min="7286" max="7286" width="8.42578125" style="108" customWidth="1"/>
    <col min="7287" max="7287" width="22.42578125" style="108" customWidth="1"/>
    <col min="7288" max="7289" width="0" style="108" hidden="1" customWidth="1"/>
    <col min="7290" max="7290" width="11.42578125" style="108" customWidth="1"/>
    <col min="7291" max="7292" width="10.140625" style="108" customWidth="1"/>
    <col min="7293" max="7424" width="9.140625" style="108"/>
    <col min="7425" max="7425" width="9.42578125" style="108" customWidth="1"/>
    <col min="7426" max="7426" width="9.140625" style="108" customWidth="1"/>
    <col min="7427" max="7427" width="10.85546875" style="108" customWidth="1"/>
    <col min="7428" max="7428" width="7.5703125" style="108" customWidth="1"/>
    <col min="7429" max="7430" width="10.28515625" style="108" customWidth="1"/>
    <col min="7431" max="7431" width="9.140625" style="108" customWidth="1"/>
    <col min="7432" max="7432" width="7.5703125" style="108" customWidth="1"/>
    <col min="7433" max="7434" width="9.85546875" style="108" customWidth="1"/>
    <col min="7435" max="7435" width="9.7109375" style="108" customWidth="1"/>
    <col min="7436" max="7436" width="7.5703125" style="108" customWidth="1"/>
    <col min="7437" max="7437" width="9.42578125" style="108" customWidth="1"/>
    <col min="7438" max="7440" width="10.140625" style="108" customWidth="1"/>
    <col min="7441" max="7441" width="7.5703125" style="108" customWidth="1"/>
    <col min="7442" max="7443" width="8.42578125" style="108" customWidth="1"/>
    <col min="7444" max="7444" width="8.28515625" style="108" customWidth="1"/>
    <col min="7445" max="7446" width="7.5703125" style="108" customWidth="1"/>
    <col min="7447" max="7449" width="10.140625" style="108" customWidth="1"/>
    <col min="7450" max="7450" width="7.5703125" style="108" customWidth="1"/>
    <col min="7451" max="7452" width="8.5703125" style="108" customWidth="1"/>
    <col min="7453" max="7453" width="8.85546875" style="108" customWidth="1"/>
    <col min="7454" max="7455" width="7.5703125" style="108" customWidth="1"/>
    <col min="7456" max="7459" width="10.7109375" style="108" customWidth="1"/>
    <col min="7460" max="7461" width="11.28515625" style="108" customWidth="1"/>
    <col min="7462" max="7462" width="9.140625" style="108" customWidth="1"/>
    <col min="7463" max="7463" width="10.140625" style="108" customWidth="1"/>
    <col min="7464" max="7464" width="7.5703125" style="108" customWidth="1"/>
    <col min="7465" max="7466" width="10.85546875" style="108" customWidth="1"/>
    <col min="7467" max="7467" width="10.42578125" style="108" customWidth="1"/>
    <col min="7468" max="7468" width="7.5703125" style="108" customWidth="1"/>
    <col min="7469" max="7470" width="9" style="108" customWidth="1"/>
    <col min="7471" max="7471" width="10.5703125" style="108" customWidth="1"/>
    <col min="7472" max="7473" width="7.5703125" style="108" customWidth="1"/>
    <col min="7474" max="7476" width="10.28515625" style="108" customWidth="1"/>
    <col min="7477" max="7477" width="8.85546875" style="108" customWidth="1"/>
    <col min="7478" max="7478" width="8.42578125" style="108" customWidth="1"/>
    <col min="7479" max="7479" width="9.5703125" style="108" customWidth="1"/>
    <col min="7480" max="7480" width="7.5703125" style="108" customWidth="1"/>
    <col min="7481" max="7481" width="11.5703125" style="108" customWidth="1"/>
    <col min="7482" max="7482" width="7.5703125" style="108" customWidth="1"/>
    <col min="7483" max="7483" width="9.28515625" style="108" customWidth="1"/>
    <col min="7484" max="7486" width="10" style="108" customWidth="1"/>
    <col min="7487" max="7487" width="7.5703125" style="108" customWidth="1"/>
    <col min="7488" max="7488" width="8.85546875" style="108" customWidth="1"/>
    <col min="7489" max="7489" width="8.7109375" style="108" customWidth="1"/>
    <col min="7490" max="7491" width="7.5703125" style="108" customWidth="1"/>
    <col min="7492" max="7492" width="11" style="108" customWidth="1"/>
    <col min="7493" max="7495" width="9.85546875" style="108" customWidth="1"/>
    <col min="7496" max="7497" width="9" style="108" customWidth="1"/>
    <col min="7498" max="7498" width="9.140625" style="108" customWidth="1"/>
    <col min="7499" max="7499" width="8.85546875" style="108" customWidth="1"/>
    <col min="7500" max="7500" width="7.5703125" style="108" customWidth="1"/>
    <col min="7501" max="7501" width="10.28515625" style="108" customWidth="1"/>
    <col min="7502" max="7504" width="9.42578125" style="108" customWidth="1"/>
    <col min="7505" max="7505" width="7.5703125" style="108" customWidth="1"/>
    <col min="7506" max="7506" width="9.42578125" style="108" customWidth="1"/>
    <col min="7507" max="7507" width="9.5703125" style="108" customWidth="1"/>
    <col min="7508" max="7508" width="7.5703125" style="108" customWidth="1"/>
    <col min="7509" max="7509" width="9" style="108" customWidth="1"/>
    <col min="7510" max="7510" width="9.7109375" style="108" customWidth="1"/>
    <col min="7511" max="7511" width="8.140625" style="108" customWidth="1"/>
    <col min="7512" max="7515" width="9.85546875" style="108" customWidth="1"/>
    <col min="7516" max="7516" width="11.5703125" style="108" customWidth="1"/>
    <col min="7517" max="7517" width="8.42578125" style="108" customWidth="1"/>
    <col min="7518" max="7518" width="8.140625" style="108" customWidth="1"/>
    <col min="7519" max="7519" width="11.42578125" style="108" customWidth="1"/>
    <col min="7520" max="7520" width="8.28515625" style="108" customWidth="1"/>
    <col min="7521" max="7522" width="9.85546875" style="108" customWidth="1"/>
    <col min="7523" max="7523" width="11" style="108" customWidth="1"/>
    <col min="7524" max="7524" width="10.42578125" style="108" customWidth="1"/>
    <col min="7525" max="7525" width="9" style="108" customWidth="1"/>
    <col min="7526" max="7526" width="8.140625" style="108" customWidth="1"/>
    <col min="7527" max="7527" width="7.5703125" style="108" customWidth="1"/>
    <col min="7528" max="7529" width="9.5703125" style="108" customWidth="1"/>
    <col min="7530" max="7530" width="9.42578125" style="108" customWidth="1"/>
    <col min="7531" max="7531" width="8.7109375" style="108" customWidth="1"/>
    <col min="7532" max="7532" width="8.28515625" style="108" customWidth="1"/>
    <col min="7533" max="7533" width="10.42578125" style="108" customWidth="1"/>
    <col min="7534" max="7534" width="7.5703125" style="108" customWidth="1"/>
    <col min="7535" max="7535" width="13" style="108" customWidth="1"/>
    <col min="7536" max="7536" width="10.85546875" style="108" customWidth="1"/>
    <col min="7537" max="7537" width="9.85546875" style="108" customWidth="1"/>
    <col min="7538" max="7540" width="9.42578125" style="108" customWidth="1"/>
    <col min="7541" max="7541" width="11.42578125" style="108" customWidth="1"/>
    <col min="7542" max="7542" width="8.42578125" style="108" customWidth="1"/>
    <col min="7543" max="7543" width="22.42578125" style="108" customWidth="1"/>
    <col min="7544" max="7545" width="0" style="108" hidden="1" customWidth="1"/>
    <col min="7546" max="7546" width="11.42578125" style="108" customWidth="1"/>
    <col min="7547" max="7548" width="10.140625" style="108" customWidth="1"/>
    <col min="7549" max="7680" width="9.140625" style="108"/>
    <col min="7681" max="7681" width="9.42578125" style="108" customWidth="1"/>
    <col min="7682" max="7682" width="9.140625" style="108" customWidth="1"/>
    <col min="7683" max="7683" width="10.85546875" style="108" customWidth="1"/>
    <col min="7684" max="7684" width="7.5703125" style="108" customWidth="1"/>
    <col min="7685" max="7686" width="10.28515625" style="108" customWidth="1"/>
    <col min="7687" max="7687" width="9.140625" style="108" customWidth="1"/>
    <col min="7688" max="7688" width="7.5703125" style="108" customWidth="1"/>
    <col min="7689" max="7690" width="9.85546875" style="108" customWidth="1"/>
    <col min="7691" max="7691" width="9.7109375" style="108" customWidth="1"/>
    <col min="7692" max="7692" width="7.5703125" style="108" customWidth="1"/>
    <col min="7693" max="7693" width="9.42578125" style="108" customWidth="1"/>
    <col min="7694" max="7696" width="10.140625" style="108" customWidth="1"/>
    <col min="7697" max="7697" width="7.5703125" style="108" customWidth="1"/>
    <col min="7698" max="7699" width="8.42578125" style="108" customWidth="1"/>
    <col min="7700" max="7700" width="8.28515625" style="108" customWidth="1"/>
    <col min="7701" max="7702" width="7.5703125" style="108" customWidth="1"/>
    <col min="7703" max="7705" width="10.140625" style="108" customWidth="1"/>
    <col min="7706" max="7706" width="7.5703125" style="108" customWidth="1"/>
    <col min="7707" max="7708" width="8.5703125" style="108" customWidth="1"/>
    <col min="7709" max="7709" width="8.85546875" style="108" customWidth="1"/>
    <col min="7710" max="7711" width="7.5703125" style="108" customWidth="1"/>
    <col min="7712" max="7715" width="10.7109375" style="108" customWidth="1"/>
    <col min="7716" max="7717" width="11.28515625" style="108" customWidth="1"/>
    <col min="7718" max="7718" width="9.140625" style="108" customWidth="1"/>
    <col min="7719" max="7719" width="10.140625" style="108" customWidth="1"/>
    <col min="7720" max="7720" width="7.5703125" style="108" customWidth="1"/>
    <col min="7721" max="7722" width="10.85546875" style="108" customWidth="1"/>
    <col min="7723" max="7723" width="10.42578125" style="108" customWidth="1"/>
    <col min="7724" max="7724" width="7.5703125" style="108" customWidth="1"/>
    <col min="7725" max="7726" width="9" style="108" customWidth="1"/>
    <col min="7727" max="7727" width="10.5703125" style="108" customWidth="1"/>
    <col min="7728" max="7729" width="7.5703125" style="108" customWidth="1"/>
    <col min="7730" max="7732" width="10.28515625" style="108" customWidth="1"/>
    <col min="7733" max="7733" width="8.85546875" style="108" customWidth="1"/>
    <col min="7734" max="7734" width="8.42578125" style="108" customWidth="1"/>
    <col min="7735" max="7735" width="9.5703125" style="108" customWidth="1"/>
    <col min="7736" max="7736" width="7.5703125" style="108" customWidth="1"/>
    <col min="7737" max="7737" width="11.5703125" style="108" customWidth="1"/>
    <col min="7738" max="7738" width="7.5703125" style="108" customWidth="1"/>
    <col min="7739" max="7739" width="9.28515625" style="108" customWidth="1"/>
    <col min="7740" max="7742" width="10" style="108" customWidth="1"/>
    <col min="7743" max="7743" width="7.5703125" style="108" customWidth="1"/>
    <col min="7744" max="7744" width="8.85546875" style="108" customWidth="1"/>
    <col min="7745" max="7745" width="8.7109375" style="108" customWidth="1"/>
    <col min="7746" max="7747" width="7.5703125" style="108" customWidth="1"/>
    <col min="7748" max="7748" width="11" style="108" customWidth="1"/>
    <col min="7749" max="7751" width="9.85546875" style="108" customWidth="1"/>
    <col min="7752" max="7753" width="9" style="108" customWidth="1"/>
    <col min="7754" max="7754" width="9.140625" style="108" customWidth="1"/>
    <col min="7755" max="7755" width="8.85546875" style="108" customWidth="1"/>
    <col min="7756" max="7756" width="7.5703125" style="108" customWidth="1"/>
    <col min="7757" max="7757" width="10.28515625" style="108" customWidth="1"/>
    <col min="7758" max="7760" width="9.42578125" style="108" customWidth="1"/>
    <col min="7761" max="7761" width="7.5703125" style="108" customWidth="1"/>
    <col min="7762" max="7762" width="9.42578125" style="108" customWidth="1"/>
    <col min="7763" max="7763" width="9.5703125" style="108" customWidth="1"/>
    <col min="7764" max="7764" width="7.5703125" style="108" customWidth="1"/>
    <col min="7765" max="7765" width="9" style="108" customWidth="1"/>
    <col min="7766" max="7766" width="9.7109375" style="108" customWidth="1"/>
    <col min="7767" max="7767" width="8.140625" style="108" customWidth="1"/>
    <col min="7768" max="7771" width="9.85546875" style="108" customWidth="1"/>
    <col min="7772" max="7772" width="11.5703125" style="108" customWidth="1"/>
    <col min="7773" max="7773" width="8.42578125" style="108" customWidth="1"/>
    <col min="7774" max="7774" width="8.140625" style="108" customWidth="1"/>
    <col min="7775" max="7775" width="11.42578125" style="108" customWidth="1"/>
    <col min="7776" max="7776" width="8.28515625" style="108" customWidth="1"/>
    <col min="7777" max="7778" width="9.85546875" style="108" customWidth="1"/>
    <col min="7779" max="7779" width="11" style="108" customWidth="1"/>
    <col min="7780" max="7780" width="10.42578125" style="108" customWidth="1"/>
    <col min="7781" max="7781" width="9" style="108" customWidth="1"/>
    <col min="7782" max="7782" width="8.140625" style="108" customWidth="1"/>
    <col min="7783" max="7783" width="7.5703125" style="108" customWidth="1"/>
    <col min="7784" max="7785" width="9.5703125" style="108" customWidth="1"/>
    <col min="7786" max="7786" width="9.42578125" style="108" customWidth="1"/>
    <col min="7787" max="7787" width="8.7109375" style="108" customWidth="1"/>
    <col min="7788" max="7788" width="8.28515625" style="108" customWidth="1"/>
    <col min="7789" max="7789" width="10.42578125" style="108" customWidth="1"/>
    <col min="7790" max="7790" width="7.5703125" style="108" customWidth="1"/>
    <col min="7791" max="7791" width="13" style="108" customWidth="1"/>
    <col min="7792" max="7792" width="10.85546875" style="108" customWidth="1"/>
    <col min="7793" max="7793" width="9.85546875" style="108" customWidth="1"/>
    <col min="7794" max="7796" width="9.42578125" style="108" customWidth="1"/>
    <col min="7797" max="7797" width="11.42578125" style="108" customWidth="1"/>
    <col min="7798" max="7798" width="8.42578125" style="108" customWidth="1"/>
    <col min="7799" max="7799" width="22.42578125" style="108" customWidth="1"/>
    <col min="7800" max="7801" width="0" style="108" hidden="1" customWidth="1"/>
    <col min="7802" max="7802" width="11.42578125" style="108" customWidth="1"/>
    <col min="7803" max="7804" width="10.140625" style="108" customWidth="1"/>
    <col min="7805" max="7936" width="9.140625" style="108"/>
    <col min="7937" max="7937" width="9.42578125" style="108" customWidth="1"/>
    <col min="7938" max="7938" width="9.140625" style="108" customWidth="1"/>
    <col min="7939" max="7939" width="10.85546875" style="108" customWidth="1"/>
    <col min="7940" max="7940" width="7.5703125" style="108" customWidth="1"/>
    <col min="7941" max="7942" width="10.28515625" style="108" customWidth="1"/>
    <col min="7943" max="7943" width="9.140625" style="108" customWidth="1"/>
    <col min="7944" max="7944" width="7.5703125" style="108" customWidth="1"/>
    <col min="7945" max="7946" width="9.85546875" style="108" customWidth="1"/>
    <col min="7947" max="7947" width="9.7109375" style="108" customWidth="1"/>
    <col min="7948" max="7948" width="7.5703125" style="108" customWidth="1"/>
    <col min="7949" max="7949" width="9.42578125" style="108" customWidth="1"/>
    <col min="7950" max="7952" width="10.140625" style="108" customWidth="1"/>
    <col min="7953" max="7953" width="7.5703125" style="108" customWidth="1"/>
    <col min="7954" max="7955" width="8.42578125" style="108" customWidth="1"/>
    <col min="7956" max="7956" width="8.28515625" style="108" customWidth="1"/>
    <col min="7957" max="7958" width="7.5703125" style="108" customWidth="1"/>
    <col min="7959" max="7961" width="10.140625" style="108" customWidth="1"/>
    <col min="7962" max="7962" width="7.5703125" style="108" customWidth="1"/>
    <col min="7963" max="7964" width="8.5703125" style="108" customWidth="1"/>
    <col min="7965" max="7965" width="8.85546875" style="108" customWidth="1"/>
    <col min="7966" max="7967" width="7.5703125" style="108" customWidth="1"/>
    <col min="7968" max="7971" width="10.7109375" style="108" customWidth="1"/>
    <col min="7972" max="7973" width="11.28515625" style="108" customWidth="1"/>
    <col min="7974" max="7974" width="9.140625" style="108" customWidth="1"/>
    <col min="7975" max="7975" width="10.140625" style="108" customWidth="1"/>
    <col min="7976" max="7976" width="7.5703125" style="108" customWidth="1"/>
    <col min="7977" max="7978" width="10.85546875" style="108" customWidth="1"/>
    <col min="7979" max="7979" width="10.42578125" style="108" customWidth="1"/>
    <col min="7980" max="7980" width="7.5703125" style="108" customWidth="1"/>
    <col min="7981" max="7982" width="9" style="108" customWidth="1"/>
    <col min="7983" max="7983" width="10.5703125" style="108" customWidth="1"/>
    <col min="7984" max="7985" width="7.5703125" style="108" customWidth="1"/>
    <col min="7986" max="7988" width="10.28515625" style="108" customWidth="1"/>
    <col min="7989" max="7989" width="8.85546875" style="108" customWidth="1"/>
    <col min="7990" max="7990" width="8.42578125" style="108" customWidth="1"/>
    <col min="7991" max="7991" width="9.5703125" style="108" customWidth="1"/>
    <col min="7992" max="7992" width="7.5703125" style="108" customWidth="1"/>
    <col min="7993" max="7993" width="11.5703125" style="108" customWidth="1"/>
    <col min="7994" max="7994" width="7.5703125" style="108" customWidth="1"/>
    <col min="7995" max="7995" width="9.28515625" style="108" customWidth="1"/>
    <col min="7996" max="7998" width="10" style="108" customWidth="1"/>
    <col min="7999" max="7999" width="7.5703125" style="108" customWidth="1"/>
    <col min="8000" max="8000" width="8.85546875" style="108" customWidth="1"/>
    <col min="8001" max="8001" width="8.7109375" style="108" customWidth="1"/>
    <col min="8002" max="8003" width="7.5703125" style="108" customWidth="1"/>
    <col min="8004" max="8004" width="11" style="108" customWidth="1"/>
    <col min="8005" max="8007" width="9.85546875" style="108" customWidth="1"/>
    <col min="8008" max="8009" width="9" style="108" customWidth="1"/>
    <col min="8010" max="8010" width="9.140625" style="108" customWidth="1"/>
    <col min="8011" max="8011" width="8.85546875" style="108" customWidth="1"/>
    <col min="8012" max="8012" width="7.5703125" style="108" customWidth="1"/>
    <col min="8013" max="8013" width="10.28515625" style="108" customWidth="1"/>
    <col min="8014" max="8016" width="9.42578125" style="108" customWidth="1"/>
    <col min="8017" max="8017" width="7.5703125" style="108" customWidth="1"/>
    <col min="8018" max="8018" width="9.42578125" style="108" customWidth="1"/>
    <col min="8019" max="8019" width="9.5703125" style="108" customWidth="1"/>
    <col min="8020" max="8020" width="7.5703125" style="108" customWidth="1"/>
    <col min="8021" max="8021" width="9" style="108" customWidth="1"/>
    <col min="8022" max="8022" width="9.7109375" style="108" customWidth="1"/>
    <col min="8023" max="8023" width="8.140625" style="108" customWidth="1"/>
    <col min="8024" max="8027" width="9.85546875" style="108" customWidth="1"/>
    <col min="8028" max="8028" width="11.5703125" style="108" customWidth="1"/>
    <col min="8029" max="8029" width="8.42578125" style="108" customWidth="1"/>
    <col min="8030" max="8030" width="8.140625" style="108" customWidth="1"/>
    <col min="8031" max="8031" width="11.42578125" style="108" customWidth="1"/>
    <col min="8032" max="8032" width="8.28515625" style="108" customWidth="1"/>
    <col min="8033" max="8034" width="9.85546875" style="108" customWidth="1"/>
    <col min="8035" max="8035" width="11" style="108" customWidth="1"/>
    <col min="8036" max="8036" width="10.42578125" style="108" customWidth="1"/>
    <col min="8037" max="8037" width="9" style="108" customWidth="1"/>
    <col min="8038" max="8038" width="8.140625" style="108" customWidth="1"/>
    <col min="8039" max="8039" width="7.5703125" style="108" customWidth="1"/>
    <col min="8040" max="8041" width="9.5703125" style="108" customWidth="1"/>
    <col min="8042" max="8042" width="9.42578125" style="108" customWidth="1"/>
    <col min="8043" max="8043" width="8.7109375" style="108" customWidth="1"/>
    <col min="8044" max="8044" width="8.28515625" style="108" customWidth="1"/>
    <col min="8045" max="8045" width="10.42578125" style="108" customWidth="1"/>
    <col min="8046" max="8046" width="7.5703125" style="108" customWidth="1"/>
    <col min="8047" max="8047" width="13" style="108" customWidth="1"/>
    <col min="8048" max="8048" width="10.85546875" style="108" customWidth="1"/>
    <col min="8049" max="8049" width="9.85546875" style="108" customWidth="1"/>
    <col min="8050" max="8052" width="9.42578125" style="108" customWidth="1"/>
    <col min="8053" max="8053" width="11.42578125" style="108" customWidth="1"/>
    <col min="8054" max="8054" width="8.42578125" style="108" customWidth="1"/>
    <col min="8055" max="8055" width="22.42578125" style="108" customWidth="1"/>
    <col min="8056" max="8057" width="0" style="108" hidden="1" customWidth="1"/>
    <col min="8058" max="8058" width="11.42578125" style="108" customWidth="1"/>
    <col min="8059" max="8060" width="10.140625" style="108" customWidth="1"/>
    <col min="8061" max="8192" width="9.140625" style="108"/>
    <col min="8193" max="8193" width="9.42578125" style="108" customWidth="1"/>
    <col min="8194" max="8194" width="9.140625" style="108" customWidth="1"/>
    <col min="8195" max="8195" width="10.85546875" style="108" customWidth="1"/>
    <col min="8196" max="8196" width="7.5703125" style="108" customWidth="1"/>
    <col min="8197" max="8198" width="10.28515625" style="108" customWidth="1"/>
    <col min="8199" max="8199" width="9.140625" style="108" customWidth="1"/>
    <col min="8200" max="8200" width="7.5703125" style="108" customWidth="1"/>
    <col min="8201" max="8202" width="9.85546875" style="108" customWidth="1"/>
    <col min="8203" max="8203" width="9.7109375" style="108" customWidth="1"/>
    <col min="8204" max="8204" width="7.5703125" style="108" customWidth="1"/>
    <col min="8205" max="8205" width="9.42578125" style="108" customWidth="1"/>
    <col min="8206" max="8208" width="10.140625" style="108" customWidth="1"/>
    <col min="8209" max="8209" width="7.5703125" style="108" customWidth="1"/>
    <col min="8210" max="8211" width="8.42578125" style="108" customWidth="1"/>
    <col min="8212" max="8212" width="8.28515625" style="108" customWidth="1"/>
    <col min="8213" max="8214" width="7.5703125" style="108" customWidth="1"/>
    <col min="8215" max="8217" width="10.140625" style="108" customWidth="1"/>
    <col min="8218" max="8218" width="7.5703125" style="108" customWidth="1"/>
    <col min="8219" max="8220" width="8.5703125" style="108" customWidth="1"/>
    <col min="8221" max="8221" width="8.85546875" style="108" customWidth="1"/>
    <col min="8222" max="8223" width="7.5703125" style="108" customWidth="1"/>
    <col min="8224" max="8227" width="10.7109375" style="108" customWidth="1"/>
    <col min="8228" max="8229" width="11.28515625" style="108" customWidth="1"/>
    <col min="8230" max="8230" width="9.140625" style="108" customWidth="1"/>
    <col min="8231" max="8231" width="10.140625" style="108" customWidth="1"/>
    <col min="8232" max="8232" width="7.5703125" style="108" customWidth="1"/>
    <col min="8233" max="8234" width="10.85546875" style="108" customWidth="1"/>
    <col min="8235" max="8235" width="10.42578125" style="108" customWidth="1"/>
    <col min="8236" max="8236" width="7.5703125" style="108" customWidth="1"/>
    <col min="8237" max="8238" width="9" style="108" customWidth="1"/>
    <col min="8239" max="8239" width="10.5703125" style="108" customWidth="1"/>
    <col min="8240" max="8241" width="7.5703125" style="108" customWidth="1"/>
    <col min="8242" max="8244" width="10.28515625" style="108" customWidth="1"/>
    <col min="8245" max="8245" width="8.85546875" style="108" customWidth="1"/>
    <col min="8246" max="8246" width="8.42578125" style="108" customWidth="1"/>
    <col min="8247" max="8247" width="9.5703125" style="108" customWidth="1"/>
    <col min="8248" max="8248" width="7.5703125" style="108" customWidth="1"/>
    <col min="8249" max="8249" width="11.5703125" style="108" customWidth="1"/>
    <col min="8250" max="8250" width="7.5703125" style="108" customWidth="1"/>
    <col min="8251" max="8251" width="9.28515625" style="108" customWidth="1"/>
    <col min="8252" max="8254" width="10" style="108" customWidth="1"/>
    <col min="8255" max="8255" width="7.5703125" style="108" customWidth="1"/>
    <col min="8256" max="8256" width="8.85546875" style="108" customWidth="1"/>
    <col min="8257" max="8257" width="8.7109375" style="108" customWidth="1"/>
    <col min="8258" max="8259" width="7.5703125" style="108" customWidth="1"/>
    <col min="8260" max="8260" width="11" style="108" customWidth="1"/>
    <col min="8261" max="8263" width="9.85546875" style="108" customWidth="1"/>
    <col min="8264" max="8265" width="9" style="108" customWidth="1"/>
    <col min="8266" max="8266" width="9.140625" style="108" customWidth="1"/>
    <col min="8267" max="8267" width="8.85546875" style="108" customWidth="1"/>
    <col min="8268" max="8268" width="7.5703125" style="108" customWidth="1"/>
    <col min="8269" max="8269" width="10.28515625" style="108" customWidth="1"/>
    <col min="8270" max="8272" width="9.42578125" style="108" customWidth="1"/>
    <col min="8273" max="8273" width="7.5703125" style="108" customWidth="1"/>
    <col min="8274" max="8274" width="9.42578125" style="108" customWidth="1"/>
    <col min="8275" max="8275" width="9.5703125" style="108" customWidth="1"/>
    <col min="8276" max="8276" width="7.5703125" style="108" customWidth="1"/>
    <col min="8277" max="8277" width="9" style="108" customWidth="1"/>
    <col min="8278" max="8278" width="9.7109375" style="108" customWidth="1"/>
    <col min="8279" max="8279" width="8.140625" style="108" customWidth="1"/>
    <col min="8280" max="8283" width="9.85546875" style="108" customWidth="1"/>
    <col min="8284" max="8284" width="11.5703125" style="108" customWidth="1"/>
    <col min="8285" max="8285" width="8.42578125" style="108" customWidth="1"/>
    <col min="8286" max="8286" width="8.140625" style="108" customWidth="1"/>
    <col min="8287" max="8287" width="11.42578125" style="108" customWidth="1"/>
    <col min="8288" max="8288" width="8.28515625" style="108" customWidth="1"/>
    <col min="8289" max="8290" width="9.85546875" style="108" customWidth="1"/>
    <col min="8291" max="8291" width="11" style="108" customWidth="1"/>
    <col min="8292" max="8292" width="10.42578125" style="108" customWidth="1"/>
    <col min="8293" max="8293" width="9" style="108" customWidth="1"/>
    <col min="8294" max="8294" width="8.140625" style="108" customWidth="1"/>
    <col min="8295" max="8295" width="7.5703125" style="108" customWidth="1"/>
    <col min="8296" max="8297" width="9.5703125" style="108" customWidth="1"/>
    <col min="8298" max="8298" width="9.42578125" style="108" customWidth="1"/>
    <col min="8299" max="8299" width="8.7109375" style="108" customWidth="1"/>
    <col min="8300" max="8300" width="8.28515625" style="108" customWidth="1"/>
    <col min="8301" max="8301" width="10.42578125" style="108" customWidth="1"/>
    <col min="8302" max="8302" width="7.5703125" style="108" customWidth="1"/>
    <col min="8303" max="8303" width="13" style="108" customWidth="1"/>
    <col min="8304" max="8304" width="10.85546875" style="108" customWidth="1"/>
    <col min="8305" max="8305" width="9.85546875" style="108" customWidth="1"/>
    <col min="8306" max="8308" width="9.42578125" style="108" customWidth="1"/>
    <col min="8309" max="8309" width="11.42578125" style="108" customWidth="1"/>
    <col min="8310" max="8310" width="8.42578125" style="108" customWidth="1"/>
    <col min="8311" max="8311" width="22.42578125" style="108" customWidth="1"/>
    <col min="8312" max="8313" width="0" style="108" hidden="1" customWidth="1"/>
    <col min="8314" max="8314" width="11.42578125" style="108" customWidth="1"/>
    <col min="8315" max="8316" width="10.140625" style="108" customWidth="1"/>
    <col min="8317" max="8448" width="9.140625" style="108"/>
    <col min="8449" max="8449" width="9.42578125" style="108" customWidth="1"/>
    <col min="8450" max="8450" width="9.140625" style="108" customWidth="1"/>
    <col min="8451" max="8451" width="10.85546875" style="108" customWidth="1"/>
    <col min="8452" max="8452" width="7.5703125" style="108" customWidth="1"/>
    <col min="8453" max="8454" width="10.28515625" style="108" customWidth="1"/>
    <col min="8455" max="8455" width="9.140625" style="108" customWidth="1"/>
    <col min="8456" max="8456" width="7.5703125" style="108" customWidth="1"/>
    <col min="8457" max="8458" width="9.85546875" style="108" customWidth="1"/>
    <col min="8459" max="8459" width="9.7109375" style="108" customWidth="1"/>
    <col min="8460" max="8460" width="7.5703125" style="108" customWidth="1"/>
    <col min="8461" max="8461" width="9.42578125" style="108" customWidth="1"/>
    <col min="8462" max="8464" width="10.140625" style="108" customWidth="1"/>
    <col min="8465" max="8465" width="7.5703125" style="108" customWidth="1"/>
    <col min="8466" max="8467" width="8.42578125" style="108" customWidth="1"/>
    <col min="8468" max="8468" width="8.28515625" style="108" customWidth="1"/>
    <col min="8469" max="8470" width="7.5703125" style="108" customWidth="1"/>
    <col min="8471" max="8473" width="10.140625" style="108" customWidth="1"/>
    <col min="8474" max="8474" width="7.5703125" style="108" customWidth="1"/>
    <col min="8475" max="8476" width="8.5703125" style="108" customWidth="1"/>
    <col min="8477" max="8477" width="8.85546875" style="108" customWidth="1"/>
    <col min="8478" max="8479" width="7.5703125" style="108" customWidth="1"/>
    <col min="8480" max="8483" width="10.7109375" style="108" customWidth="1"/>
    <col min="8484" max="8485" width="11.28515625" style="108" customWidth="1"/>
    <col min="8486" max="8486" width="9.140625" style="108" customWidth="1"/>
    <col min="8487" max="8487" width="10.140625" style="108" customWidth="1"/>
    <col min="8488" max="8488" width="7.5703125" style="108" customWidth="1"/>
    <col min="8489" max="8490" width="10.85546875" style="108" customWidth="1"/>
    <col min="8491" max="8491" width="10.42578125" style="108" customWidth="1"/>
    <col min="8492" max="8492" width="7.5703125" style="108" customWidth="1"/>
    <col min="8493" max="8494" width="9" style="108" customWidth="1"/>
    <col min="8495" max="8495" width="10.5703125" style="108" customWidth="1"/>
    <col min="8496" max="8497" width="7.5703125" style="108" customWidth="1"/>
    <col min="8498" max="8500" width="10.28515625" style="108" customWidth="1"/>
    <col min="8501" max="8501" width="8.85546875" style="108" customWidth="1"/>
    <col min="8502" max="8502" width="8.42578125" style="108" customWidth="1"/>
    <col min="8503" max="8503" width="9.5703125" style="108" customWidth="1"/>
    <col min="8504" max="8504" width="7.5703125" style="108" customWidth="1"/>
    <col min="8505" max="8505" width="11.5703125" style="108" customWidth="1"/>
    <col min="8506" max="8506" width="7.5703125" style="108" customWidth="1"/>
    <col min="8507" max="8507" width="9.28515625" style="108" customWidth="1"/>
    <col min="8508" max="8510" width="10" style="108" customWidth="1"/>
    <col min="8511" max="8511" width="7.5703125" style="108" customWidth="1"/>
    <col min="8512" max="8512" width="8.85546875" style="108" customWidth="1"/>
    <col min="8513" max="8513" width="8.7109375" style="108" customWidth="1"/>
    <col min="8514" max="8515" width="7.5703125" style="108" customWidth="1"/>
    <col min="8516" max="8516" width="11" style="108" customWidth="1"/>
    <col min="8517" max="8519" width="9.85546875" style="108" customWidth="1"/>
    <col min="8520" max="8521" width="9" style="108" customWidth="1"/>
    <col min="8522" max="8522" width="9.140625" style="108" customWidth="1"/>
    <col min="8523" max="8523" width="8.85546875" style="108" customWidth="1"/>
    <col min="8524" max="8524" width="7.5703125" style="108" customWidth="1"/>
    <col min="8525" max="8525" width="10.28515625" style="108" customWidth="1"/>
    <col min="8526" max="8528" width="9.42578125" style="108" customWidth="1"/>
    <col min="8529" max="8529" width="7.5703125" style="108" customWidth="1"/>
    <col min="8530" max="8530" width="9.42578125" style="108" customWidth="1"/>
    <col min="8531" max="8531" width="9.5703125" style="108" customWidth="1"/>
    <col min="8532" max="8532" width="7.5703125" style="108" customWidth="1"/>
    <col min="8533" max="8533" width="9" style="108" customWidth="1"/>
    <col min="8534" max="8534" width="9.7109375" style="108" customWidth="1"/>
    <col min="8535" max="8535" width="8.140625" style="108" customWidth="1"/>
    <col min="8536" max="8539" width="9.85546875" style="108" customWidth="1"/>
    <col min="8540" max="8540" width="11.5703125" style="108" customWidth="1"/>
    <col min="8541" max="8541" width="8.42578125" style="108" customWidth="1"/>
    <col min="8542" max="8542" width="8.140625" style="108" customWidth="1"/>
    <col min="8543" max="8543" width="11.42578125" style="108" customWidth="1"/>
    <col min="8544" max="8544" width="8.28515625" style="108" customWidth="1"/>
    <col min="8545" max="8546" width="9.85546875" style="108" customWidth="1"/>
    <col min="8547" max="8547" width="11" style="108" customWidth="1"/>
    <col min="8548" max="8548" width="10.42578125" style="108" customWidth="1"/>
    <col min="8549" max="8549" width="9" style="108" customWidth="1"/>
    <col min="8550" max="8550" width="8.140625" style="108" customWidth="1"/>
    <col min="8551" max="8551" width="7.5703125" style="108" customWidth="1"/>
    <col min="8552" max="8553" width="9.5703125" style="108" customWidth="1"/>
    <col min="8554" max="8554" width="9.42578125" style="108" customWidth="1"/>
    <col min="8555" max="8555" width="8.7109375" style="108" customWidth="1"/>
    <col min="8556" max="8556" width="8.28515625" style="108" customWidth="1"/>
    <col min="8557" max="8557" width="10.42578125" style="108" customWidth="1"/>
    <col min="8558" max="8558" width="7.5703125" style="108" customWidth="1"/>
    <col min="8559" max="8559" width="13" style="108" customWidth="1"/>
    <col min="8560" max="8560" width="10.85546875" style="108" customWidth="1"/>
    <col min="8561" max="8561" width="9.85546875" style="108" customWidth="1"/>
    <col min="8562" max="8564" width="9.42578125" style="108" customWidth="1"/>
    <col min="8565" max="8565" width="11.42578125" style="108" customWidth="1"/>
    <col min="8566" max="8566" width="8.42578125" style="108" customWidth="1"/>
    <col min="8567" max="8567" width="22.42578125" style="108" customWidth="1"/>
    <col min="8568" max="8569" width="0" style="108" hidden="1" customWidth="1"/>
    <col min="8570" max="8570" width="11.42578125" style="108" customWidth="1"/>
    <col min="8571" max="8572" width="10.140625" style="108" customWidth="1"/>
    <col min="8573" max="8704" width="9.140625" style="108"/>
    <col min="8705" max="8705" width="9.42578125" style="108" customWidth="1"/>
    <col min="8706" max="8706" width="9.140625" style="108" customWidth="1"/>
    <col min="8707" max="8707" width="10.85546875" style="108" customWidth="1"/>
    <col min="8708" max="8708" width="7.5703125" style="108" customWidth="1"/>
    <col min="8709" max="8710" width="10.28515625" style="108" customWidth="1"/>
    <col min="8711" max="8711" width="9.140625" style="108" customWidth="1"/>
    <col min="8712" max="8712" width="7.5703125" style="108" customWidth="1"/>
    <col min="8713" max="8714" width="9.85546875" style="108" customWidth="1"/>
    <col min="8715" max="8715" width="9.7109375" style="108" customWidth="1"/>
    <col min="8716" max="8716" width="7.5703125" style="108" customWidth="1"/>
    <col min="8717" max="8717" width="9.42578125" style="108" customWidth="1"/>
    <col min="8718" max="8720" width="10.140625" style="108" customWidth="1"/>
    <col min="8721" max="8721" width="7.5703125" style="108" customWidth="1"/>
    <col min="8722" max="8723" width="8.42578125" style="108" customWidth="1"/>
    <col min="8724" max="8724" width="8.28515625" style="108" customWidth="1"/>
    <col min="8725" max="8726" width="7.5703125" style="108" customWidth="1"/>
    <col min="8727" max="8729" width="10.140625" style="108" customWidth="1"/>
    <col min="8730" max="8730" width="7.5703125" style="108" customWidth="1"/>
    <col min="8731" max="8732" width="8.5703125" style="108" customWidth="1"/>
    <col min="8733" max="8733" width="8.85546875" style="108" customWidth="1"/>
    <col min="8734" max="8735" width="7.5703125" style="108" customWidth="1"/>
    <col min="8736" max="8739" width="10.7109375" style="108" customWidth="1"/>
    <col min="8740" max="8741" width="11.28515625" style="108" customWidth="1"/>
    <col min="8742" max="8742" width="9.140625" style="108" customWidth="1"/>
    <col min="8743" max="8743" width="10.140625" style="108" customWidth="1"/>
    <col min="8744" max="8744" width="7.5703125" style="108" customWidth="1"/>
    <col min="8745" max="8746" width="10.85546875" style="108" customWidth="1"/>
    <col min="8747" max="8747" width="10.42578125" style="108" customWidth="1"/>
    <col min="8748" max="8748" width="7.5703125" style="108" customWidth="1"/>
    <col min="8749" max="8750" width="9" style="108" customWidth="1"/>
    <col min="8751" max="8751" width="10.5703125" style="108" customWidth="1"/>
    <col min="8752" max="8753" width="7.5703125" style="108" customWidth="1"/>
    <col min="8754" max="8756" width="10.28515625" style="108" customWidth="1"/>
    <col min="8757" max="8757" width="8.85546875" style="108" customWidth="1"/>
    <col min="8758" max="8758" width="8.42578125" style="108" customWidth="1"/>
    <col min="8759" max="8759" width="9.5703125" style="108" customWidth="1"/>
    <col min="8760" max="8760" width="7.5703125" style="108" customWidth="1"/>
    <col min="8761" max="8761" width="11.5703125" style="108" customWidth="1"/>
    <col min="8762" max="8762" width="7.5703125" style="108" customWidth="1"/>
    <col min="8763" max="8763" width="9.28515625" style="108" customWidth="1"/>
    <col min="8764" max="8766" width="10" style="108" customWidth="1"/>
    <col min="8767" max="8767" width="7.5703125" style="108" customWidth="1"/>
    <col min="8768" max="8768" width="8.85546875" style="108" customWidth="1"/>
    <col min="8769" max="8769" width="8.7109375" style="108" customWidth="1"/>
    <col min="8770" max="8771" width="7.5703125" style="108" customWidth="1"/>
    <col min="8772" max="8772" width="11" style="108" customWidth="1"/>
    <col min="8773" max="8775" width="9.85546875" style="108" customWidth="1"/>
    <col min="8776" max="8777" width="9" style="108" customWidth="1"/>
    <col min="8778" max="8778" width="9.140625" style="108" customWidth="1"/>
    <col min="8779" max="8779" width="8.85546875" style="108" customWidth="1"/>
    <col min="8780" max="8780" width="7.5703125" style="108" customWidth="1"/>
    <col min="8781" max="8781" width="10.28515625" style="108" customWidth="1"/>
    <col min="8782" max="8784" width="9.42578125" style="108" customWidth="1"/>
    <col min="8785" max="8785" width="7.5703125" style="108" customWidth="1"/>
    <col min="8786" max="8786" width="9.42578125" style="108" customWidth="1"/>
    <col min="8787" max="8787" width="9.5703125" style="108" customWidth="1"/>
    <col min="8788" max="8788" width="7.5703125" style="108" customWidth="1"/>
    <col min="8789" max="8789" width="9" style="108" customWidth="1"/>
    <col min="8790" max="8790" width="9.7109375" style="108" customWidth="1"/>
    <col min="8791" max="8791" width="8.140625" style="108" customWidth="1"/>
    <col min="8792" max="8795" width="9.85546875" style="108" customWidth="1"/>
    <col min="8796" max="8796" width="11.5703125" style="108" customWidth="1"/>
    <col min="8797" max="8797" width="8.42578125" style="108" customWidth="1"/>
    <col min="8798" max="8798" width="8.140625" style="108" customWidth="1"/>
    <col min="8799" max="8799" width="11.42578125" style="108" customWidth="1"/>
    <col min="8800" max="8800" width="8.28515625" style="108" customWidth="1"/>
    <col min="8801" max="8802" width="9.85546875" style="108" customWidth="1"/>
    <col min="8803" max="8803" width="11" style="108" customWidth="1"/>
    <col min="8804" max="8804" width="10.42578125" style="108" customWidth="1"/>
    <col min="8805" max="8805" width="9" style="108" customWidth="1"/>
    <col min="8806" max="8806" width="8.140625" style="108" customWidth="1"/>
    <col min="8807" max="8807" width="7.5703125" style="108" customWidth="1"/>
    <col min="8808" max="8809" width="9.5703125" style="108" customWidth="1"/>
    <col min="8810" max="8810" width="9.42578125" style="108" customWidth="1"/>
    <col min="8811" max="8811" width="8.7109375" style="108" customWidth="1"/>
    <col min="8812" max="8812" width="8.28515625" style="108" customWidth="1"/>
    <col min="8813" max="8813" width="10.42578125" style="108" customWidth="1"/>
    <col min="8814" max="8814" width="7.5703125" style="108" customWidth="1"/>
    <col min="8815" max="8815" width="13" style="108" customWidth="1"/>
    <col min="8816" max="8816" width="10.85546875" style="108" customWidth="1"/>
    <col min="8817" max="8817" width="9.85546875" style="108" customWidth="1"/>
    <col min="8818" max="8820" width="9.42578125" style="108" customWidth="1"/>
    <col min="8821" max="8821" width="11.42578125" style="108" customWidth="1"/>
    <col min="8822" max="8822" width="8.42578125" style="108" customWidth="1"/>
    <col min="8823" max="8823" width="22.42578125" style="108" customWidth="1"/>
    <col min="8824" max="8825" width="0" style="108" hidden="1" customWidth="1"/>
    <col min="8826" max="8826" width="11.42578125" style="108" customWidth="1"/>
    <col min="8827" max="8828" width="10.140625" style="108" customWidth="1"/>
    <col min="8829" max="8960" width="9.140625" style="108"/>
    <col min="8961" max="8961" width="9.42578125" style="108" customWidth="1"/>
    <col min="8962" max="8962" width="9.140625" style="108" customWidth="1"/>
    <col min="8963" max="8963" width="10.85546875" style="108" customWidth="1"/>
    <col min="8964" max="8964" width="7.5703125" style="108" customWidth="1"/>
    <col min="8965" max="8966" width="10.28515625" style="108" customWidth="1"/>
    <col min="8967" max="8967" width="9.140625" style="108" customWidth="1"/>
    <col min="8968" max="8968" width="7.5703125" style="108" customWidth="1"/>
    <col min="8969" max="8970" width="9.85546875" style="108" customWidth="1"/>
    <col min="8971" max="8971" width="9.7109375" style="108" customWidth="1"/>
    <col min="8972" max="8972" width="7.5703125" style="108" customWidth="1"/>
    <col min="8973" max="8973" width="9.42578125" style="108" customWidth="1"/>
    <col min="8974" max="8976" width="10.140625" style="108" customWidth="1"/>
    <col min="8977" max="8977" width="7.5703125" style="108" customWidth="1"/>
    <col min="8978" max="8979" width="8.42578125" style="108" customWidth="1"/>
    <col min="8980" max="8980" width="8.28515625" style="108" customWidth="1"/>
    <col min="8981" max="8982" width="7.5703125" style="108" customWidth="1"/>
    <col min="8983" max="8985" width="10.140625" style="108" customWidth="1"/>
    <col min="8986" max="8986" width="7.5703125" style="108" customWidth="1"/>
    <col min="8987" max="8988" width="8.5703125" style="108" customWidth="1"/>
    <col min="8989" max="8989" width="8.85546875" style="108" customWidth="1"/>
    <col min="8990" max="8991" width="7.5703125" style="108" customWidth="1"/>
    <col min="8992" max="8995" width="10.7109375" style="108" customWidth="1"/>
    <col min="8996" max="8997" width="11.28515625" style="108" customWidth="1"/>
    <col min="8998" max="8998" width="9.140625" style="108" customWidth="1"/>
    <col min="8999" max="8999" width="10.140625" style="108" customWidth="1"/>
    <col min="9000" max="9000" width="7.5703125" style="108" customWidth="1"/>
    <col min="9001" max="9002" width="10.85546875" style="108" customWidth="1"/>
    <col min="9003" max="9003" width="10.42578125" style="108" customWidth="1"/>
    <col min="9004" max="9004" width="7.5703125" style="108" customWidth="1"/>
    <col min="9005" max="9006" width="9" style="108" customWidth="1"/>
    <col min="9007" max="9007" width="10.5703125" style="108" customWidth="1"/>
    <col min="9008" max="9009" width="7.5703125" style="108" customWidth="1"/>
    <col min="9010" max="9012" width="10.28515625" style="108" customWidth="1"/>
    <col min="9013" max="9013" width="8.85546875" style="108" customWidth="1"/>
    <col min="9014" max="9014" width="8.42578125" style="108" customWidth="1"/>
    <col min="9015" max="9015" width="9.5703125" style="108" customWidth="1"/>
    <col min="9016" max="9016" width="7.5703125" style="108" customWidth="1"/>
    <col min="9017" max="9017" width="11.5703125" style="108" customWidth="1"/>
    <col min="9018" max="9018" width="7.5703125" style="108" customWidth="1"/>
    <col min="9019" max="9019" width="9.28515625" style="108" customWidth="1"/>
    <col min="9020" max="9022" width="10" style="108" customWidth="1"/>
    <col min="9023" max="9023" width="7.5703125" style="108" customWidth="1"/>
    <col min="9024" max="9024" width="8.85546875" style="108" customWidth="1"/>
    <col min="9025" max="9025" width="8.7109375" style="108" customWidth="1"/>
    <col min="9026" max="9027" width="7.5703125" style="108" customWidth="1"/>
    <col min="9028" max="9028" width="11" style="108" customWidth="1"/>
    <col min="9029" max="9031" width="9.85546875" style="108" customWidth="1"/>
    <col min="9032" max="9033" width="9" style="108" customWidth="1"/>
    <col min="9034" max="9034" width="9.140625" style="108" customWidth="1"/>
    <col min="9035" max="9035" width="8.85546875" style="108" customWidth="1"/>
    <col min="9036" max="9036" width="7.5703125" style="108" customWidth="1"/>
    <col min="9037" max="9037" width="10.28515625" style="108" customWidth="1"/>
    <col min="9038" max="9040" width="9.42578125" style="108" customWidth="1"/>
    <col min="9041" max="9041" width="7.5703125" style="108" customWidth="1"/>
    <col min="9042" max="9042" width="9.42578125" style="108" customWidth="1"/>
    <col min="9043" max="9043" width="9.5703125" style="108" customWidth="1"/>
    <col min="9044" max="9044" width="7.5703125" style="108" customWidth="1"/>
    <col min="9045" max="9045" width="9" style="108" customWidth="1"/>
    <col min="9046" max="9046" width="9.7109375" style="108" customWidth="1"/>
    <col min="9047" max="9047" width="8.140625" style="108" customWidth="1"/>
    <col min="9048" max="9051" width="9.85546875" style="108" customWidth="1"/>
    <col min="9052" max="9052" width="11.5703125" style="108" customWidth="1"/>
    <col min="9053" max="9053" width="8.42578125" style="108" customWidth="1"/>
    <col min="9054" max="9054" width="8.140625" style="108" customWidth="1"/>
    <col min="9055" max="9055" width="11.42578125" style="108" customWidth="1"/>
    <col min="9056" max="9056" width="8.28515625" style="108" customWidth="1"/>
    <col min="9057" max="9058" width="9.85546875" style="108" customWidth="1"/>
    <col min="9059" max="9059" width="11" style="108" customWidth="1"/>
    <col min="9060" max="9060" width="10.42578125" style="108" customWidth="1"/>
    <col min="9061" max="9061" width="9" style="108" customWidth="1"/>
    <col min="9062" max="9062" width="8.140625" style="108" customWidth="1"/>
    <col min="9063" max="9063" width="7.5703125" style="108" customWidth="1"/>
    <col min="9064" max="9065" width="9.5703125" style="108" customWidth="1"/>
    <col min="9066" max="9066" width="9.42578125" style="108" customWidth="1"/>
    <col min="9067" max="9067" width="8.7109375" style="108" customWidth="1"/>
    <col min="9068" max="9068" width="8.28515625" style="108" customWidth="1"/>
    <col min="9069" max="9069" width="10.42578125" style="108" customWidth="1"/>
    <col min="9070" max="9070" width="7.5703125" style="108" customWidth="1"/>
    <col min="9071" max="9071" width="13" style="108" customWidth="1"/>
    <col min="9072" max="9072" width="10.85546875" style="108" customWidth="1"/>
    <col min="9073" max="9073" width="9.85546875" style="108" customWidth="1"/>
    <col min="9074" max="9076" width="9.42578125" style="108" customWidth="1"/>
    <col min="9077" max="9077" width="11.42578125" style="108" customWidth="1"/>
    <col min="9078" max="9078" width="8.42578125" style="108" customWidth="1"/>
    <col min="9079" max="9079" width="22.42578125" style="108" customWidth="1"/>
    <col min="9080" max="9081" width="0" style="108" hidden="1" customWidth="1"/>
    <col min="9082" max="9082" width="11.42578125" style="108" customWidth="1"/>
    <col min="9083" max="9084" width="10.140625" style="108" customWidth="1"/>
    <col min="9085" max="9216" width="9.140625" style="108"/>
    <col min="9217" max="9217" width="9.42578125" style="108" customWidth="1"/>
    <col min="9218" max="9218" width="9.140625" style="108" customWidth="1"/>
    <col min="9219" max="9219" width="10.85546875" style="108" customWidth="1"/>
    <col min="9220" max="9220" width="7.5703125" style="108" customWidth="1"/>
    <col min="9221" max="9222" width="10.28515625" style="108" customWidth="1"/>
    <col min="9223" max="9223" width="9.140625" style="108" customWidth="1"/>
    <col min="9224" max="9224" width="7.5703125" style="108" customWidth="1"/>
    <col min="9225" max="9226" width="9.85546875" style="108" customWidth="1"/>
    <col min="9227" max="9227" width="9.7109375" style="108" customWidth="1"/>
    <col min="9228" max="9228" width="7.5703125" style="108" customWidth="1"/>
    <col min="9229" max="9229" width="9.42578125" style="108" customWidth="1"/>
    <col min="9230" max="9232" width="10.140625" style="108" customWidth="1"/>
    <col min="9233" max="9233" width="7.5703125" style="108" customWidth="1"/>
    <col min="9234" max="9235" width="8.42578125" style="108" customWidth="1"/>
    <col min="9236" max="9236" width="8.28515625" style="108" customWidth="1"/>
    <col min="9237" max="9238" width="7.5703125" style="108" customWidth="1"/>
    <col min="9239" max="9241" width="10.140625" style="108" customWidth="1"/>
    <col min="9242" max="9242" width="7.5703125" style="108" customWidth="1"/>
    <col min="9243" max="9244" width="8.5703125" style="108" customWidth="1"/>
    <col min="9245" max="9245" width="8.85546875" style="108" customWidth="1"/>
    <col min="9246" max="9247" width="7.5703125" style="108" customWidth="1"/>
    <col min="9248" max="9251" width="10.7109375" style="108" customWidth="1"/>
    <col min="9252" max="9253" width="11.28515625" style="108" customWidth="1"/>
    <col min="9254" max="9254" width="9.140625" style="108" customWidth="1"/>
    <col min="9255" max="9255" width="10.140625" style="108" customWidth="1"/>
    <col min="9256" max="9256" width="7.5703125" style="108" customWidth="1"/>
    <col min="9257" max="9258" width="10.85546875" style="108" customWidth="1"/>
    <col min="9259" max="9259" width="10.42578125" style="108" customWidth="1"/>
    <col min="9260" max="9260" width="7.5703125" style="108" customWidth="1"/>
    <col min="9261" max="9262" width="9" style="108" customWidth="1"/>
    <col min="9263" max="9263" width="10.5703125" style="108" customWidth="1"/>
    <col min="9264" max="9265" width="7.5703125" style="108" customWidth="1"/>
    <col min="9266" max="9268" width="10.28515625" style="108" customWidth="1"/>
    <col min="9269" max="9269" width="8.85546875" style="108" customWidth="1"/>
    <col min="9270" max="9270" width="8.42578125" style="108" customWidth="1"/>
    <col min="9271" max="9271" width="9.5703125" style="108" customWidth="1"/>
    <col min="9272" max="9272" width="7.5703125" style="108" customWidth="1"/>
    <col min="9273" max="9273" width="11.5703125" style="108" customWidth="1"/>
    <col min="9274" max="9274" width="7.5703125" style="108" customWidth="1"/>
    <col min="9275" max="9275" width="9.28515625" style="108" customWidth="1"/>
    <col min="9276" max="9278" width="10" style="108" customWidth="1"/>
    <col min="9279" max="9279" width="7.5703125" style="108" customWidth="1"/>
    <col min="9280" max="9280" width="8.85546875" style="108" customWidth="1"/>
    <col min="9281" max="9281" width="8.7109375" style="108" customWidth="1"/>
    <col min="9282" max="9283" width="7.5703125" style="108" customWidth="1"/>
    <col min="9284" max="9284" width="11" style="108" customWidth="1"/>
    <col min="9285" max="9287" width="9.85546875" style="108" customWidth="1"/>
    <col min="9288" max="9289" width="9" style="108" customWidth="1"/>
    <col min="9290" max="9290" width="9.140625" style="108" customWidth="1"/>
    <col min="9291" max="9291" width="8.85546875" style="108" customWidth="1"/>
    <col min="9292" max="9292" width="7.5703125" style="108" customWidth="1"/>
    <col min="9293" max="9293" width="10.28515625" style="108" customWidth="1"/>
    <col min="9294" max="9296" width="9.42578125" style="108" customWidth="1"/>
    <col min="9297" max="9297" width="7.5703125" style="108" customWidth="1"/>
    <col min="9298" max="9298" width="9.42578125" style="108" customWidth="1"/>
    <col min="9299" max="9299" width="9.5703125" style="108" customWidth="1"/>
    <col min="9300" max="9300" width="7.5703125" style="108" customWidth="1"/>
    <col min="9301" max="9301" width="9" style="108" customWidth="1"/>
    <col min="9302" max="9302" width="9.7109375" style="108" customWidth="1"/>
    <col min="9303" max="9303" width="8.140625" style="108" customWidth="1"/>
    <col min="9304" max="9307" width="9.85546875" style="108" customWidth="1"/>
    <col min="9308" max="9308" width="11.5703125" style="108" customWidth="1"/>
    <col min="9309" max="9309" width="8.42578125" style="108" customWidth="1"/>
    <col min="9310" max="9310" width="8.140625" style="108" customWidth="1"/>
    <col min="9311" max="9311" width="11.42578125" style="108" customWidth="1"/>
    <col min="9312" max="9312" width="8.28515625" style="108" customWidth="1"/>
    <col min="9313" max="9314" width="9.85546875" style="108" customWidth="1"/>
    <col min="9315" max="9315" width="11" style="108" customWidth="1"/>
    <col min="9316" max="9316" width="10.42578125" style="108" customWidth="1"/>
    <col min="9317" max="9317" width="9" style="108" customWidth="1"/>
    <col min="9318" max="9318" width="8.140625" style="108" customWidth="1"/>
    <col min="9319" max="9319" width="7.5703125" style="108" customWidth="1"/>
    <col min="9320" max="9321" width="9.5703125" style="108" customWidth="1"/>
    <col min="9322" max="9322" width="9.42578125" style="108" customWidth="1"/>
    <col min="9323" max="9323" width="8.7109375" style="108" customWidth="1"/>
    <col min="9324" max="9324" width="8.28515625" style="108" customWidth="1"/>
    <col min="9325" max="9325" width="10.42578125" style="108" customWidth="1"/>
    <col min="9326" max="9326" width="7.5703125" style="108" customWidth="1"/>
    <col min="9327" max="9327" width="13" style="108" customWidth="1"/>
    <col min="9328" max="9328" width="10.85546875" style="108" customWidth="1"/>
    <col min="9329" max="9329" width="9.85546875" style="108" customWidth="1"/>
    <col min="9330" max="9332" width="9.42578125" style="108" customWidth="1"/>
    <col min="9333" max="9333" width="11.42578125" style="108" customWidth="1"/>
    <col min="9334" max="9334" width="8.42578125" style="108" customWidth="1"/>
    <col min="9335" max="9335" width="22.42578125" style="108" customWidth="1"/>
    <col min="9336" max="9337" width="0" style="108" hidden="1" customWidth="1"/>
    <col min="9338" max="9338" width="11.42578125" style="108" customWidth="1"/>
    <col min="9339" max="9340" width="10.140625" style="108" customWidth="1"/>
    <col min="9341" max="9472" width="9.140625" style="108"/>
    <col min="9473" max="9473" width="9.42578125" style="108" customWidth="1"/>
    <col min="9474" max="9474" width="9.140625" style="108" customWidth="1"/>
    <col min="9475" max="9475" width="10.85546875" style="108" customWidth="1"/>
    <col min="9476" max="9476" width="7.5703125" style="108" customWidth="1"/>
    <col min="9477" max="9478" width="10.28515625" style="108" customWidth="1"/>
    <col min="9479" max="9479" width="9.140625" style="108" customWidth="1"/>
    <col min="9480" max="9480" width="7.5703125" style="108" customWidth="1"/>
    <col min="9481" max="9482" width="9.85546875" style="108" customWidth="1"/>
    <col min="9483" max="9483" width="9.7109375" style="108" customWidth="1"/>
    <col min="9484" max="9484" width="7.5703125" style="108" customWidth="1"/>
    <col min="9485" max="9485" width="9.42578125" style="108" customWidth="1"/>
    <col min="9486" max="9488" width="10.140625" style="108" customWidth="1"/>
    <col min="9489" max="9489" width="7.5703125" style="108" customWidth="1"/>
    <col min="9490" max="9491" width="8.42578125" style="108" customWidth="1"/>
    <col min="9492" max="9492" width="8.28515625" style="108" customWidth="1"/>
    <col min="9493" max="9494" width="7.5703125" style="108" customWidth="1"/>
    <col min="9495" max="9497" width="10.140625" style="108" customWidth="1"/>
    <col min="9498" max="9498" width="7.5703125" style="108" customWidth="1"/>
    <col min="9499" max="9500" width="8.5703125" style="108" customWidth="1"/>
    <col min="9501" max="9501" width="8.85546875" style="108" customWidth="1"/>
    <col min="9502" max="9503" width="7.5703125" style="108" customWidth="1"/>
    <col min="9504" max="9507" width="10.7109375" style="108" customWidth="1"/>
    <col min="9508" max="9509" width="11.28515625" style="108" customWidth="1"/>
    <col min="9510" max="9510" width="9.140625" style="108" customWidth="1"/>
    <col min="9511" max="9511" width="10.140625" style="108" customWidth="1"/>
    <col min="9512" max="9512" width="7.5703125" style="108" customWidth="1"/>
    <col min="9513" max="9514" width="10.85546875" style="108" customWidth="1"/>
    <col min="9515" max="9515" width="10.42578125" style="108" customWidth="1"/>
    <col min="9516" max="9516" width="7.5703125" style="108" customWidth="1"/>
    <col min="9517" max="9518" width="9" style="108" customWidth="1"/>
    <col min="9519" max="9519" width="10.5703125" style="108" customWidth="1"/>
    <col min="9520" max="9521" width="7.5703125" style="108" customWidth="1"/>
    <col min="9522" max="9524" width="10.28515625" style="108" customWidth="1"/>
    <col min="9525" max="9525" width="8.85546875" style="108" customWidth="1"/>
    <col min="9526" max="9526" width="8.42578125" style="108" customWidth="1"/>
    <col min="9527" max="9527" width="9.5703125" style="108" customWidth="1"/>
    <col min="9528" max="9528" width="7.5703125" style="108" customWidth="1"/>
    <col min="9529" max="9529" width="11.5703125" style="108" customWidth="1"/>
    <col min="9530" max="9530" width="7.5703125" style="108" customWidth="1"/>
    <col min="9531" max="9531" width="9.28515625" style="108" customWidth="1"/>
    <col min="9532" max="9534" width="10" style="108" customWidth="1"/>
    <col min="9535" max="9535" width="7.5703125" style="108" customWidth="1"/>
    <col min="9536" max="9536" width="8.85546875" style="108" customWidth="1"/>
    <col min="9537" max="9537" width="8.7109375" style="108" customWidth="1"/>
    <col min="9538" max="9539" width="7.5703125" style="108" customWidth="1"/>
    <col min="9540" max="9540" width="11" style="108" customWidth="1"/>
    <col min="9541" max="9543" width="9.85546875" style="108" customWidth="1"/>
    <col min="9544" max="9545" width="9" style="108" customWidth="1"/>
    <col min="9546" max="9546" width="9.140625" style="108" customWidth="1"/>
    <col min="9547" max="9547" width="8.85546875" style="108" customWidth="1"/>
    <col min="9548" max="9548" width="7.5703125" style="108" customWidth="1"/>
    <col min="9549" max="9549" width="10.28515625" style="108" customWidth="1"/>
    <col min="9550" max="9552" width="9.42578125" style="108" customWidth="1"/>
    <col min="9553" max="9553" width="7.5703125" style="108" customWidth="1"/>
    <col min="9554" max="9554" width="9.42578125" style="108" customWidth="1"/>
    <col min="9555" max="9555" width="9.5703125" style="108" customWidth="1"/>
    <col min="9556" max="9556" width="7.5703125" style="108" customWidth="1"/>
    <col min="9557" max="9557" width="9" style="108" customWidth="1"/>
    <col min="9558" max="9558" width="9.7109375" style="108" customWidth="1"/>
    <col min="9559" max="9559" width="8.140625" style="108" customWidth="1"/>
    <col min="9560" max="9563" width="9.85546875" style="108" customWidth="1"/>
    <col min="9564" max="9564" width="11.5703125" style="108" customWidth="1"/>
    <col min="9565" max="9565" width="8.42578125" style="108" customWidth="1"/>
    <col min="9566" max="9566" width="8.140625" style="108" customWidth="1"/>
    <col min="9567" max="9567" width="11.42578125" style="108" customWidth="1"/>
    <col min="9568" max="9568" width="8.28515625" style="108" customWidth="1"/>
    <col min="9569" max="9570" width="9.85546875" style="108" customWidth="1"/>
    <col min="9571" max="9571" width="11" style="108" customWidth="1"/>
    <col min="9572" max="9572" width="10.42578125" style="108" customWidth="1"/>
    <col min="9573" max="9573" width="9" style="108" customWidth="1"/>
    <col min="9574" max="9574" width="8.140625" style="108" customWidth="1"/>
    <col min="9575" max="9575" width="7.5703125" style="108" customWidth="1"/>
    <col min="9576" max="9577" width="9.5703125" style="108" customWidth="1"/>
    <col min="9578" max="9578" width="9.42578125" style="108" customWidth="1"/>
    <col min="9579" max="9579" width="8.7109375" style="108" customWidth="1"/>
    <col min="9580" max="9580" width="8.28515625" style="108" customWidth="1"/>
    <col min="9581" max="9581" width="10.42578125" style="108" customWidth="1"/>
    <col min="9582" max="9582" width="7.5703125" style="108" customWidth="1"/>
    <col min="9583" max="9583" width="13" style="108" customWidth="1"/>
    <col min="9584" max="9584" width="10.85546875" style="108" customWidth="1"/>
    <col min="9585" max="9585" width="9.85546875" style="108" customWidth="1"/>
    <col min="9586" max="9588" width="9.42578125" style="108" customWidth="1"/>
    <col min="9589" max="9589" width="11.42578125" style="108" customWidth="1"/>
    <col min="9590" max="9590" width="8.42578125" style="108" customWidth="1"/>
    <col min="9591" max="9591" width="22.42578125" style="108" customWidth="1"/>
    <col min="9592" max="9593" width="0" style="108" hidden="1" customWidth="1"/>
    <col min="9594" max="9594" width="11.42578125" style="108" customWidth="1"/>
    <col min="9595" max="9596" width="10.140625" style="108" customWidth="1"/>
    <col min="9597" max="9728" width="9.140625" style="108"/>
    <col min="9729" max="9729" width="9.42578125" style="108" customWidth="1"/>
    <col min="9730" max="9730" width="9.140625" style="108" customWidth="1"/>
    <col min="9731" max="9731" width="10.85546875" style="108" customWidth="1"/>
    <col min="9732" max="9732" width="7.5703125" style="108" customWidth="1"/>
    <col min="9733" max="9734" width="10.28515625" style="108" customWidth="1"/>
    <col min="9735" max="9735" width="9.140625" style="108" customWidth="1"/>
    <col min="9736" max="9736" width="7.5703125" style="108" customWidth="1"/>
    <col min="9737" max="9738" width="9.85546875" style="108" customWidth="1"/>
    <col min="9739" max="9739" width="9.7109375" style="108" customWidth="1"/>
    <col min="9740" max="9740" width="7.5703125" style="108" customWidth="1"/>
    <col min="9741" max="9741" width="9.42578125" style="108" customWidth="1"/>
    <col min="9742" max="9744" width="10.140625" style="108" customWidth="1"/>
    <col min="9745" max="9745" width="7.5703125" style="108" customWidth="1"/>
    <col min="9746" max="9747" width="8.42578125" style="108" customWidth="1"/>
    <col min="9748" max="9748" width="8.28515625" style="108" customWidth="1"/>
    <col min="9749" max="9750" width="7.5703125" style="108" customWidth="1"/>
    <col min="9751" max="9753" width="10.140625" style="108" customWidth="1"/>
    <col min="9754" max="9754" width="7.5703125" style="108" customWidth="1"/>
    <col min="9755" max="9756" width="8.5703125" style="108" customWidth="1"/>
    <col min="9757" max="9757" width="8.85546875" style="108" customWidth="1"/>
    <col min="9758" max="9759" width="7.5703125" style="108" customWidth="1"/>
    <col min="9760" max="9763" width="10.7109375" style="108" customWidth="1"/>
    <col min="9764" max="9765" width="11.28515625" style="108" customWidth="1"/>
    <col min="9766" max="9766" width="9.140625" style="108" customWidth="1"/>
    <col min="9767" max="9767" width="10.140625" style="108" customWidth="1"/>
    <col min="9768" max="9768" width="7.5703125" style="108" customWidth="1"/>
    <col min="9769" max="9770" width="10.85546875" style="108" customWidth="1"/>
    <col min="9771" max="9771" width="10.42578125" style="108" customWidth="1"/>
    <col min="9772" max="9772" width="7.5703125" style="108" customWidth="1"/>
    <col min="9773" max="9774" width="9" style="108" customWidth="1"/>
    <col min="9775" max="9775" width="10.5703125" style="108" customWidth="1"/>
    <col min="9776" max="9777" width="7.5703125" style="108" customWidth="1"/>
    <col min="9778" max="9780" width="10.28515625" style="108" customWidth="1"/>
    <col min="9781" max="9781" width="8.85546875" style="108" customWidth="1"/>
    <col min="9782" max="9782" width="8.42578125" style="108" customWidth="1"/>
    <col min="9783" max="9783" width="9.5703125" style="108" customWidth="1"/>
    <col min="9784" max="9784" width="7.5703125" style="108" customWidth="1"/>
    <col min="9785" max="9785" width="11.5703125" style="108" customWidth="1"/>
    <col min="9786" max="9786" width="7.5703125" style="108" customWidth="1"/>
    <col min="9787" max="9787" width="9.28515625" style="108" customWidth="1"/>
    <col min="9788" max="9790" width="10" style="108" customWidth="1"/>
    <col min="9791" max="9791" width="7.5703125" style="108" customWidth="1"/>
    <col min="9792" max="9792" width="8.85546875" style="108" customWidth="1"/>
    <col min="9793" max="9793" width="8.7109375" style="108" customWidth="1"/>
    <col min="9794" max="9795" width="7.5703125" style="108" customWidth="1"/>
    <col min="9796" max="9796" width="11" style="108" customWidth="1"/>
    <col min="9797" max="9799" width="9.85546875" style="108" customWidth="1"/>
    <col min="9800" max="9801" width="9" style="108" customWidth="1"/>
    <col min="9802" max="9802" width="9.140625" style="108" customWidth="1"/>
    <col min="9803" max="9803" width="8.85546875" style="108" customWidth="1"/>
    <col min="9804" max="9804" width="7.5703125" style="108" customWidth="1"/>
    <col min="9805" max="9805" width="10.28515625" style="108" customWidth="1"/>
    <col min="9806" max="9808" width="9.42578125" style="108" customWidth="1"/>
    <col min="9809" max="9809" width="7.5703125" style="108" customWidth="1"/>
    <col min="9810" max="9810" width="9.42578125" style="108" customWidth="1"/>
    <col min="9811" max="9811" width="9.5703125" style="108" customWidth="1"/>
    <col min="9812" max="9812" width="7.5703125" style="108" customWidth="1"/>
    <col min="9813" max="9813" width="9" style="108" customWidth="1"/>
    <col min="9814" max="9814" width="9.7109375" style="108" customWidth="1"/>
    <col min="9815" max="9815" width="8.140625" style="108" customWidth="1"/>
    <col min="9816" max="9819" width="9.85546875" style="108" customWidth="1"/>
    <col min="9820" max="9820" width="11.5703125" style="108" customWidth="1"/>
    <col min="9821" max="9821" width="8.42578125" style="108" customWidth="1"/>
    <col min="9822" max="9822" width="8.140625" style="108" customWidth="1"/>
    <col min="9823" max="9823" width="11.42578125" style="108" customWidth="1"/>
    <col min="9824" max="9824" width="8.28515625" style="108" customWidth="1"/>
    <col min="9825" max="9826" width="9.85546875" style="108" customWidth="1"/>
    <col min="9827" max="9827" width="11" style="108" customWidth="1"/>
    <col min="9828" max="9828" width="10.42578125" style="108" customWidth="1"/>
    <col min="9829" max="9829" width="9" style="108" customWidth="1"/>
    <col min="9830" max="9830" width="8.140625" style="108" customWidth="1"/>
    <col min="9831" max="9831" width="7.5703125" style="108" customWidth="1"/>
    <col min="9832" max="9833" width="9.5703125" style="108" customWidth="1"/>
    <col min="9834" max="9834" width="9.42578125" style="108" customWidth="1"/>
    <col min="9835" max="9835" width="8.7109375" style="108" customWidth="1"/>
    <col min="9836" max="9836" width="8.28515625" style="108" customWidth="1"/>
    <col min="9837" max="9837" width="10.42578125" style="108" customWidth="1"/>
    <col min="9838" max="9838" width="7.5703125" style="108" customWidth="1"/>
    <col min="9839" max="9839" width="13" style="108" customWidth="1"/>
    <col min="9840" max="9840" width="10.85546875" style="108" customWidth="1"/>
    <col min="9841" max="9841" width="9.85546875" style="108" customWidth="1"/>
    <col min="9842" max="9844" width="9.42578125" style="108" customWidth="1"/>
    <col min="9845" max="9845" width="11.42578125" style="108" customWidth="1"/>
    <col min="9846" max="9846" width="8.42578125" style="108" customWidth="1"/>
    <col min="9847" max="9847" width="22.42578125" style="108" customWidth="1"/>
    <col min="9848" max="9849" width="0" style="108" hidden="1" customWidth="1"/>
    <col min="9850" max="9850" width="11.42578125" style="108" customWidth="1"/>
    <col min="9851" max="9852" width="10.140625" style="108" customWidth="1"/>
    <col min="9853" max="9984" width="9.140625" style="108"/>
    <col min="9985" max="9985" width="9.42578125" style="108" customWidth="1"/>
    <col min="9986" max="9986" width="9.140625" style="108" customWidth="1"/>
    <col min="9987" max="9987" width="10.85546875" style="108" customWidth="1"/>
    <col min="9988" max="9988" width="7.5703125" style="108" customWidth="1"/>
    <col min="9989" max="9990" width="10.28515625" style="108" customWidth="1"/>
    <col min="9991" max="9991" width="9.140625" style="108" customWidth="1"/>
    <col min="9992" max="9992" width="7.5703125" style="108" customWidth="1"/>
    <col min="9993" max="9994" width="9.85546875" style="108" customWidth="1"/>
    <col min="9995" max="9995" width="9.7109375" style="108" customWidth="1"/>
    <col min="9996" max="9996" width="7.5703125" style="108" customWidth="1"/>
    <col min="9997" max="9997" width="9.42578125" style="108" customWidth="1"/>
    <col min="9998" max="10000" width="10.140625" style="108" customWidth="1"/>
    <col min="10001" max="10001" width="7.5703125" style="108" customWidth="1"/>
    <col min="10002" max="10003" width="8.42578125" style="108" customWidth="1"/>
    <col min="10004" max="10004" width="8.28515625" style="108" customWidth="1"/>
    <col min="10005" max="10006" width="7.5703125" style="108" customWidth="1"/>
    <col min="10007" max="10009" width="10.140625" style="108" customWidth="1"/>
    <col min="10010" max="10010" width="7.5703125" style="108" customWidth="1"/>
    <col min="10011" max="10012" width="8.5703125" style="108" customWidth="1"/>
    <col min="10013" max="10013" width="8.85546875" style="108" customWidth="1"/>
    <col min="10014" max="10015" width="7.5703125" style="108" customWidth="1"/>
    <col min="10016" max="10019" width="10.7109375" style="108" customWidth="1"/>
    <col min="10020" max="10021" width="11.28515625" style="108" customWidth="1"/>
    <col min="10022" max="10022" width="9.140625" style="108" customWidth="1"/>
    <col min="10023" max="10023" width="10.140625" style="108" customWidth="1"/>
    <col min="10024" max="10024" width="7.5703125" style="108" customWidth="1"/>
    <col min="10025" max="10026" width="10.85546875" style="108" customWidth="1"/>
    <col min="10027" max="10027" width="10.42578125" style="108" customWidth="1"/>
    <col min="10028" max="10028" width="7.5703125" style="108" customWidth="1"/>
    <col min="10029" max="10030" width="9" style="108" customWidth="1"/>
    <col min="10031" max="10031" width="10.5703125" style="108" customWidth="1"/>
    <col min="10032" max="10033" width="7.5703125" style="108" customWidth="1"/>
    <col min="10034" max="10036" width="10.28515625" style="108" customWidth="1"/>
    <col min="10037" max="10037" width="8.85546875" style="108" customWidth="1"/>
    <col min="10038" max="10038" width="8.42578125" style="108" customWidth="1"/>
    <col min="10039" max="10039" width="9.5703125" style="108" customWidth="1"/>
    <col min="10040" max="10040" width="7.5703125" style="108" customWidth="1"/>
    <col min="10041" max="10041" width="11.5703125" style="108" customWidth="1"/>
    <col min="10042" max="10042" width="7.5703125" style="108" customWidth="1"/>
    <col min="10043" max="10043" width="9.28515625" style="108" customWidth="1"/>
    <col min="10044" max="10046" width="10" style="108" customWidth="1"/>
    <col min="10047" max="10047" width="7.5703125" style="108" customWidth="1"/>
    <col min="10048" max="10048" width="8.85546875" style="108" customWidth="1"/>
    <col min="10049" max="10049" width="8.7109375" style="108" customWidth="1"/>
    <col min="10050" max="10051" width="7.5703125" style="108" customWidth="1"/>
    <col min="10052" max="10052" width="11" style="108" customWidth="1"/>
    <col min="10053" max="10055" width="9.85546875" style="108" customWidth="1"/>
    <col min="10056" max="10057" width="9" style="108" customWidth="1"/>
    <col min="10058" max="10058" width="9.140625" style="108" customWidth="1"/>
    <col min="10059" max="10059" width="8.85546875" style="108" customWidth="1"/>
    <col min="10060" max="10060" width="7.5703125" style="108" customWidth="1"/>
    <col min="10061" max="10061" width="10.28515625" style="108" customWidth="1"/>
    <col min="10062" max="10064" width="9.42578125" style="108" customWidth="1"/>
    <col min="10065" max="10065" width="7.5703125" style="108" customWidth="1"/>
    <col min="10066" max="10066" width="9.42578125" style="108" customWidth="1"/>
    <col min="10067" max="10067" width="9.5703125" style="108" customWidth="1"/>
    <col min="10068" max="10068" width="7.5703125" style="108" customWidth="1"/>
    <col min="10069" max="10069" width="9" style="108" customWidth="1"/>
    <col min="10070" max="10070" width="9.7109375" style="108" customWidth="1"/>
    <col min="10071" max="10071" width="8.140625" style="108" customWidth="1"/>
    <col min="10072" max="10075" width="9.85546875" style="108" customWidth="1"/>
    <col min="10076" max="10076" width="11.5703125" style="108" customWidth="1"/>
    <col min="10077" max="10077" width="8.42578125" style="108" customWidth="1"/>
    <col min="10078" max="10078" width="8.140625" style="108" customWidth="1"/>
    <col min="10079" max="10079" width="11.42578125" style="108" customWidth="1"/>
    <col min="10080" max="10080" width="8.28515625" style="108" customWidth="1"/>
    <col min="10081" max="10082" width="9.85546875" style="108" customWidth="1"/>
    <col min="10083" max="10083" width="11" style="108" customWidth="1"/>
    <col min="10084" max="10084" width="10.42578125" style="108" customWidth="1"/>
    <col min="10085" max="10085" width="9" style="108" customWidth="1"/>
    <col min="10086" max="10086" width="8.140625" style="108" customWidth="1"/>
    <col min="10087" max="10087" width="7.5703125" style="108" customWidth="1"/>
    <col min="10088" max="10089" width="9.5703125" style="108" customWidth="1"/>
    <col min="10090" max="10090" width="9.42578125" style="108" customWidth="1"/>
    <col min="10091" max="10091" width="8.7109375" style="108" customWidth="1"/>
    <col min="10092" max="10092" width="8.28515625" style="108" customWidth="1"/>
    <col min="10093" max="10093" width="10.42578125" style="108" customWidth="1"/>
    <col min="10094" max="10094" width="7.5703125" style="108" customWidth="1"/>
    <col min="10095" max="10095" width="13" style="108" customWidth="1"/>
    <col min="10096" max="10096" width="10.85546875" style="108" customWidth="1"/>
    <col min="10097" max="10097" width="9.85546875" style="108" customWidth="1"/>
    <col min="10098" max="10100" width="9.42578125" style="108" customWidth="1"/>
    <col min="10101" max="10101" width="11.42578125" style="108" customWidth="1"/>
    <col min="10102" max="10102" width="8.42578125" style="108" customWidth="1"/>
    <col min="10103" max="10103" width="22.42578125" style="108" customWidth="1"/>
    <col min="10104" max="10105" width="0" style="108" hidden="1" customWidth="1"/>
    <col min="10106" max="10106" width="11.42578125" style="108" customWidth="1"/>
    <col min="10107" max="10108" width="10.140625" style="108" customWidth="1"/>
    <col min="10109" max="10240" width="9.140625" style="108"/>
    <col min="10241" max="10241" width="9.42578125" style="108" customWidth="1"/>
    <col min="10242" max="10242" width="9.140625" style="108" customWidth="1"/>
    <col min="10243" max="10243" width="10.85546875" style="108" customWidth="1"/>
    <col min="10244" max="10244" width="7.5703125" style="108" customWidth="1"/>
    <col min="10245" max="10246" width="10.28515625" style="108" customWidth="1"/>
    <col min="10247" max="10247" width="9.140625" style="108" customWidth="1"/>
    <col min="10248" max="10248" width="7.5703125" style="108" customWidth="1"/>
    <col min="10249" max="10250" width="9.85546875" style="108" customWidth="1"/>
    <col min="10251" max="10251" width="9.7109375" style="108" customWidth="1"/>
    <col min="10252" max="10252" width="7.5703125" style="108" customWidth="1"/>
    <col min="10253" max="10253" width="9.42578125" style="108" customWidth="1"/>
    <col min="10254" max="10256" width="10.140625" style="108" customWidth="1"/>
    <col min="10257" max="10257" width="7.5703125" style="108" customWidth="1"/>
    <col min="10258" max="10259" width="8.42578125" style="108" customWidth="1"/>
    <col min="10260" max="10260" width="8.28515625" style="108" customWidth="1"/>
    <col min="10261" max="10262" width="7.5703125" style="108" customWidth="1"/>
    <col min="10263" max="10265" width="10.140625" style="108" customWidth="1"/>
    <col min="10266" max="10266" width="7.5703125" style="108" customWidth="1"/>
    <col min="10267" max="10268" width="8.5703125" style="108" customWidth="1"/>
    <col min="10269" max="10269" width="8.85546875" style="108" customWidth="1"/>
    <col min="10270" max="10271" width="7.5703125" style="108" customWidth="1"/>
    <col min="10272" max="10275" width="10.7109375" style="108" customWidth="1"/>
    <col min="10276" max="10277" width="11.28515625" style="108" customWidth="1"/>
    <col min="10278" max="10278" width="9.140625" style="108" customWidth="1"/>
    <col min="10279" max="10279" width="10.140625" style="108" customWidth="1"/>
    <col min="10280" max="10280" width="7.5703125" style="108" customWidth="1"/>
    <col min="10281" max="10282" width="10.85546875" style="108" customWidth="1"/>
    <col min="10283" max="10283" width="10.42578125" style="108" customWidth="1"/>
    <col min="10284" max="10284" width="7.5703125" style="108" customWidth="1"/>
    <col min="10285" max="10286" width="9" style="108" customWidth="1"/>
    <col min="10287" max="10287" width="10.5703125" style="108" customWidth="1"/>
    <col min="10288" max="10289" width="7.5703125" style="108" customWidth="1"/>
    <col min="10290" max="10292" width="10.28515625" style="108" customWidth="1"/>
    <col min="10293" max="10293" width="8.85546875" style="108" customWidth="1"/>
    <col min="10294" max="10294" width="8.42578125" style="108" customWidth="1"/>
    <col min="10295" max="10295" width="9.5703125" style="108" customWidth="1"/>
    <col min="10296" max="10296" width="7.5703125" style="108" customWidth="1"/>
    <col min="10297" max="10297" width="11.5703125" style="108" customWidth="1"/>
    <col min="10298" max="10298" width="7.5703125" style="108" customWidth="1"/>
    <col min="10299" max="10299" width="9.28515625" style="108" customWidth="1"/>
    <col min="10300" max="10302" width="10" style="108" customWidth="1"/>
    <col min="10303" max="10303" width="7.5703125" style="108" customWidth="1"/>
    <col min="10304" max="10304" width="8.85546875" style="108" customWidth="1"/>
    <col min="10305" max="10305" width="8.7109375" style="108" customWidth="1"/>
    <col min="10306" max="10307" width="7.5703125" style="108" customWidth="1"/>
    <col min="10308" max="10308" width="11" style="108" customWidth="1"/>
    <col min="10309" max="10311" width="9.85546875" style="108" customWidth="1"/>
    <col min="10312" max="10313" width="9" style="108" customWidth="1"/>
    <col min="10314" max="10314" width="9.140625" style="108" customWidth="1"/>
    <col min="10315" max="10315" width="8.85546875" style="108" customWidth="1"/>
    <col min="10316" max="10316" width="7.5703125" style="108" customWidth="1"/>
    <col min="10317" max="10317" width="10.28515625" style="108" customWidth="1"/>
    <col min="10318" max="10320" width="9.42578125" style="108" customWidth="1"/>
    <col min="10321" max="10321" width="7.5703125" style="108" customWidth="1"/>
    <col min="10322" max="10322" width="9.42578125" style="108" customWidth="1"/>
    <col min="10323" max="10323" width="9.5703125" style="108" customWidth="1"/>
    <col min="10324" max="10324" width="7.5703125" style="108" customWidth="1"/>
    <col min="10325" max="10325" width="9" style="108" customWidth="1"/>
    <col min="10326" max="10326" width="9.7109375" style="108" customWidth="1"/>
    <col min="10327" max="10327" width="8.140625" style="108" customWidth="1"/>
    <col min="10328" max="10331" width="9.85546875" style="108" customWidth="1"/>
    <col min="10332" max="10332" width="11.5703125" style="108" customWidth="1"/>
    <col min="10333" max="10333" width="8.42578125" style="108" customWidth="1"/>
    <col min="10334" max="10334" width="8.140625" style="108" customWidth="1"/>
    <col min="10335" max="10335" width="11.42578125" style="108" customWidth="1"/>
    <col min="10336" max="10336" width="8.28515625" style="108" customWidth="1"/>
    <col min="10337" max="10338" width="9.85546875" style="108" customWidth="1"/>
    <col min="10339" max="10339" width="11" style="108" customWidth="1"/>
    <col min="10340" max="10340" width="10.42578125" style="108" customWidth="1"/>
    <col min="10341" max="10341" width="9" style="108" customWidth="1"/>
    <col min="10342" max="10342" width="8.140625" style="108" customWidth="1"/>
    <col min="10343" max="10343" width="7.5703125" style="108" customWidth="1"/>
    <col min="10344" max="10345" width="9.5703125" style="108" customWidth="1"/>
    <col min="10346" max="10346" width="9.42578125" style="108" customWidth="1"/>
    <col min="10347" max="10347" width="8.7109375" style="108" customWidth="1"/>
    <col min="10348" max="10348" width="8.28515625" style="108" customWidth="1"/>
    <col min="10349" max="10349" width="10.42578125" style="108" customWidth="1"/>
    <col min="10350" max="10350" width="7.5703125" style="108" customWidth="1"/>
    <col min="10351" max="10351" width="13" style="108" customWidth="1"/>
    <col min="10352" max="10352" width="10.85546875" style="108" customWidth="1"/>
    <col min="10353" max="10353" width="9.85546875" style="108" customWidth="1"/>
    <col min="10354" max="10356" width="9.42578125" style="108" customWidth="1"/>
    <col min="10357" max="10357" width="11.42578125" style="108" customWidth="1"/>
    <col min="10358" max="10358" width="8.42578125" style="108" customWidth="1"/>
    <col min="10359" max="10359" width="22.42578125" style="108" customWidth="1"/>
    <col min="10360" max="10361" width="0" style="108" hidden="1" customWidth="1"/>
    <col min="10362" max="10362" width="11.42578125" style="108" customWidth="1"/>
    <col min="10363" max="10364" width="10.140625" style="108" customWidth="1"/>
    <col min="10365" max="10496" width="9.140625" style="108"/>
    <col min="10497" max="10497" width="9.42578125" style="108" customWidth="1"/>
    <col min="10498" max="10498" width="9.140625" style="108" customWidth="1"/>
    <col min="10499" max="10499" width="10.85546875" style="108" customWidth="1"/>
    <col min="10500" max="10500" width="7.5703125" style="108" customWidth="1"/>
    <col min="10501" max="10502" width="10.28515625" style="108" customWidth="1"/>
    <col min="10503" max="10503" width="9.140625" style="108" customWidth="1"/>
    <col min="10504" max="10504" width="7.5703125" style="108" customWidth="1"/>
    <col min="10505" max="10506" width="9.85546875" style="108" customWidth="1"/>
    <col min="10507" max="10507" width="9.7109375" style="108" customWidth="1"/>
    <col min="10508" max="10508" width="7.5703125" style="108" customWidth="1"/>
    <col min="10509" max="10509" width="9.42578125" style="108" customWidth="1"/>
    <col min="10510" max="10512" width="10.140625" style="108" customWidth="1"/>
    <col min="10513" max="10513" width="7.5703125" style="108" customWidth="1"/>
    <col min="10514" max="10515" width="8.42578125" style="108" customWidth="1"/>
    <col min="10516" max="10516" width="8.28515625" style="108" customWidth="1"/>
    <col min="10517" max="10518" width="7.5703125" style="108" customWidth="1"/>
    <col min="10519" max="10521" width="10.140625" style="108" customWidth="1"/>
    <col min="10522" max="10522" width="7.5703125" style="108" customWidth="1"/>
    <col min="10523" max="10524" width="8.5703125" style="108" customWidth="1"/>
    <col min="10525" max="10525" width="8.85546875" style="108" customWidth="1"/>
    <col min="10526" max="10527" width="7.5703125" style="108" customWidth="1"/>
    <col min="10528" max="10531" width="10.7109375" style="108" customWidth="1"/>
    <col min="10532" max="10533" width="11.28515625" style="108" customWidth="1"/>
    <col min="10534" max="10534" width="9.140625" style="108" customWidth="1"/>
    <col min="10535" max="10535" width="10.140625" style="108" customWidth="1"/>
    <col min="10536" max="10536" width="7.5703125" style="108" customWidth="1"/>
    <col min="10537" max="10538" width="10.85546875" style="108" customWidth="1"/>
    <col min="10539" max="10539" width="10.42578125" style="108" customWidth="1"/>
    <col min="10540" max="10540" width="7.5703125" style="108" customWidth="1"/>
    <col min="10541" max="10542" width="9" style="108" customWidth="1"/>
    <col min="10543" max="10543" width="10.5703125" style="108" customWidth="1"/>
    <col min="10544" max="10545" width="7.5703125" style="108" customWidth="1"/>
    <col min="10546" max="10548" width="10.28515625" style="108" customWidth="1"/>
    <col min="10549" max="10549" width="8.85546875" style="108" customWidth="1"/>
    <col min="10550" max="10550" width="8.42578125" style="108" customWidth="1"/>
    <col min="10551" max="10551" width="9.5703125" style="108" customWidth="1"/>
    <col min="10552" max="10552" width="7.5703125" style="108" customWidth="1"/>
    <col min="10553" max="10553" width="11.5703125" style="108" customWidth="1"/>
    <col min="10554" max="10554" width="7.5703125" style="108" customWidth="1"/>
    <col min="10555" max="10555" width="9.28515625" style="108" customWidth="1"/>
    <col min="10556" max="10558" width="10" style="108" customWidth="1"/>
    <col min="10559" max="10559" width="7.5703125" style="108" customWidth="1"/>
    <col min="10560" max="10560" width="8.85546875" style="108" customWidth="1"/>
    <col min="10561" max="10561" width="8.7109375" style="108" customWidth="1"/>
    <col min="10562" max="10563" width="7.5703125" style="108" customWidth="1"/>
    <col min="10564" max="10564" width="11" style="108" customWidth="1"/>
    <col min="10565" max="10567" width="9.85546875" style="108" customWidth="1"/>
    <col min="10568" max="10569" width="9" style="108" customWidth="1"/>
    <col min="10570" max="10570" width="9.140625" style="108" customWidth="1"/>
    <col min="10571" max="10571" width="8.85546875" style="108" customWidth="1"/>
    <col min="10572" max="10572" width="7.5703125" style="108" customWidth="1"/>
    <col min="10573" max="10573" width="10.28515625" style="108" customWidth="1"/>
    <col min="10574" max="10576" width="9.42578125" style="108" customWidth="1"/>
    <col min="10577" max="10577" width="7.5703125" style="108" customWidth="1"/>
    <col min="10578" max="10578" width="9.42578125" style="108" customWidth="1"/>
    <col min="10579" max="10579" width="9.5703125" style="108" customWidth="1"/>
    <col min="10580" max="10580" width="7.5703125" style="108" customWidth="1"/>
    <col min="10581" max="10581" width="9" style="108" customWidth="1"/>
    <col min="10582" max="10582" width="9.7109375" style="108" customWidth="1"/>
    <col min="10583" max="10583" width="8.140625" style="108" customWidth="1"/>
    <col min="10584" max="10587" width="9.85546875" style="108" customWidth="1"/>
    <col min="10588" max="10588" width="11.5703125" style="108" customWidth="1"/>
    <col min="10589" max="10589" width="8.42578125" style="108" customWidth="1"/>
    <col min="10590" max="10590" width="8.140625" style="108" customWidth="1"/>
    <col min="10591" max="10591" width="11.42578125" style="108" customWidth="1"/>
    <col min="10592" max="10592" width="8.28515625" style="108" customWidth="1"/>
    <col min="10593" max="10594" width="9.85546875" style="108" customWidth="1"/>
    <col min="10595" max="10595" width="11" style="108" customWidth="1"/>
    <col min="10596" max="10596" width="10.42578125" style="108" customWidth="1"/>
    <col min="10597" max="10597" width="9" style="108" customWidth="1"/>
    <col min="10598" max="10598" width="8.140625" style="108" customWidth="1"/>
    <col min="10599" max="10599" width="7.5703125" style="108" customWidth="1"/>
    <col min="10600" max="10601" width="9.5703125" style="108" customWidth="1"/>
    <col min="10602" max="10602" width="9.42578125" style="108" customWidth="1"/>
    <col min="10603" max="10603" width="8.7109375" style="108" customWidth="1"/>
    <col min="10604" max="10604" width="8.28515625" style="108" customWidth="1"/>
    <col min="10605" max="10605" width="10.42578125" style="108" customWidth="1"/>
    <col min="10606" max="10606" width="7.5703125" style="108" customWidth="1"/>
    <col min="10607" max="10607" width="13" style="108" customWidth="1"/>
    <col min="10608" max="10608" width="10.85546875" style="108" customWidth="1"/>
    <col min="10609" max="10609" width="9.85546875" style="108" customWidth="1"/>
    <col min="10610" max="10612" width="9.42578125" style="108" customWidth="1"/>
    <col min="10613" max="10613" width="11.42578125" style="108" customWidth="1"/>
    <col min="10614" max="10614" width="8.42578125" style="108" customWidth="1"/>
    <col min="10615" max="10615" width="22.42578125" style="108" customWidth="1"/>
    <col min="10616" max="10617" width="0" style="108" hidden="1" customWidth="1"/>
    <col min="10618" max="10618" width="11.42578125" style="108" customWidth="1"/>
    <col min="10619" max="10620" width="10.140625" style="108" customWidth="1"/>
    <col min="10621" max="10752" width="9.140625" style="108"/>
    <col min="10753" max="10753" width="9.42578125" style="108" customWidth="1"/>
    <col min="10754" max="10754" width="9.140625" style="108" customWidth="1"/>
    <col min="10755" max="10755" width="10.85546875" style="108" customWidth="1"/>
    <col min="10756" max="10756" width="7.5703125" style="108" customWidth="1"/>
    <col min="10757" max="10758" width="10.28515625" style="108" customWidth="1"/>
    <col min="10759" max="10759" width="9.140625" style="108" customWidth="1"/>
    <col min="10760" max="10760" width="7.5703125" style="108" customWidth="1"/>
    <col min="10761" max="10762" width="9.85546875" style="108" customWidth="1"/>
    <col min="10763" max="10763" width="9.7109375" style="108" customWidth="1"/>
    <col min="10764" max="10764" width="7.5703125" style="108" customWidth="1"/>
    <col min="10765" max="10765" width="9.42578125" style="108" customWidth="1"/>
    <col min="10766" max="10768" width="10.140625" style="108" customWidth="1"/>
    <col min="10769" max="10769" width="7.5703125" style="108" customWidth="1"/>
    <col min="10770" max="10771" width="8.42578125" style="108" customWidth="1"/>
    <col min="10772" max="10772" width="8.28515625" style="108" customWidth="1"/>
    <col min="10773" max="10774" width="7.5703125" style="108" customWidth="1"/>
    <col min="10775" max="10777" width="10.140625" style="108" customWidth="1"/>
    <col min="10778" max="10778" width="7.5703125" style="108" customWidth="1"/>
    <col min="10779" max="10780" width="8.5703125" style="108" customWidth="1"/>
    <col min="10781" max="10781" width="8.85546875" style="108" customWidth="1"/>
    <col min="10782" max="10783" width="7.5703125" style="108" customWidth="1"/>
    <col min="10784" max="10787" width="10.7109375" style="108" customWidth="1"/>
    <col min="10788" max="10789" width="11.28515625" style="108" customWidth="1"/>
    <col min="10790" max="10790" width="9.140625" style="108" customWidth="1"/>
    <col min="10791" max="10791" width="10.140625" style="108" customWidth="1"/>
    <col min="10792" max="10792" width="7.5703125" style="108" customWidth="1"/>
    <col min="10793" max="10794" width="10.85546875" style="108" customWidth="1"/>
    <col min="10795" max="10795" width="10.42578125" style="108" customWidth="1"/>
    <col min="10796" max="10796" width="7.5703125" style="108" customWidth="1"/>
    <col min="10797" max="10798" width="9" style="108" customWidth="1"/>
    <col min="10799" max="10799" width="10.5703125" style="108" customWidth="1"/>
    <col min="10800" max="10801" width="7.5703125" style="108" customWidth="1"/>
    <col min="10802" max="10804" width="10.28515625" style="108" customWidth="1"/>
    <col min="10805" max="10805" width="8.85546875" style="108" customWidth="1"/>
    <col min="10806" max="10806" width="8.42578125" style="108" customWidth="1"/>
    <col min="10807" max="10807" width="9.5703125" style="108" customWidth="1"/>
    <col min="10808" max="10808" width="7.5703125" style="108" customWidth="1"/>
    <col min="10809" max="10809" width="11.5703125" style="108" customWidth="1"/>
    <col min="10810" max="10810" width="7.5703125" style="108" customWidth="1"/>
    <col min="10811" max="10811" width="9.28515625" style="108" customWidth="1"/>
    <col min="10812" max="10814" width="10" style="108" customWidth="1"/>
    <col min="10815" max="10815" width="7.5703125" style="108" customWidth="1"/>
    <col min="10816" max="10816" width="8.85546875" style="108" customWidth="1"/>
    <col min="10817" max="10817" width="8.7109375" style="108" customWidth="1"/>
    <col min="10818" max="10819" width="7.5703125" style="108" customWidth="1"/>
    <col min="10820" max="10820" width="11" style="108" customWidth="1"/>
    <col min="10821" max="10823" width="9.85546875" style="108" customWidth="1"/>
    <col min="10824" max="10825" width="9" style="108" customWidth="1"/>
    <col min="10826" max="10826" width="9.140625" style="108" customWidth="1"/>
    <col min="10827" max="10827" width="8.85546875" style="108" customWidth="1"/>
    <col min="10828" max="10828" width="7.5703125" style="108" customWidth="1"/>
    <col min="10829" max="10829" width="10.28515625" style="108" customWidth="1"/>
    <col min="10830" max="10832" width="9.42578125" style="108" customWidth="1"/>
    <col min="10833" max="10833" width="7.5703125" style="108" customWidth="1"/>
    <col min="10834" max="10834" width="9.42578125" style="108" customWidth="1"/>
    <col min="10835" max="10835" width="9.5703125" style="108" customWidth="1"/>
    <col min="10836" max="10836" width="7.5703125" style="108" customWidth="1"/>
    <col min="10837" max="10837" width="9" style="108" customWidth="1"/>
    <col min="10838" max="10838" width="9.7109375" style="108" customWidth="1"/>
    <col min="10839" max="10839" width="8.140625" style="108" customWidth="1"/>
    <col min="10840" max="10843" width="9.85546875" style="108" customWidth="1"/>
    <col min="10844" max="10844" width="11.5703125" style="108" customWidth="1"/>
    <col min="10845" max="10845" width="8.42578125" style="108" customWidth="1"/>
    <col min="10846" max="10846" width="8.140625" style="108" customWidth="1"/>
    <col min="10847" max="10847" width="11.42578125" style="108" customWidth="1"/>
    <col min="10848" max="10848" width="8.28515625" style="108" customWidth="1"/>
    <col min="10849" max="10850" width="9.85546875" style="108" customWidth="1"/>
    <col min="10851" max="10851" width="11" style="108" customWidth="1"/>
    <col min="10852" max="10852" width="10.42578125" style="108" customWidth="1"/>
    <col min="10853" max="10853" width="9" style="108" customWidth="1"/>
    <col min="10854" max="10854" width="8.140625" style="108" customWidth="1"/>
    <col min="10855" max="10855" width="7.5703125" style="108" customWidth="1"/>
    <col min="10856" max="10857" width="9.5703125" style="108" customWidth="1"/>
    <col min="10858" max="10858" width="9.42578125" style="108" customWidth="1"/>
    <col min="10859" max="10859" width="8.7109375" style="108" customWidth="1"/>
    <col min="10860" max="10860" width="8.28515625" style="108" customWidth="1"/>
    <col min="10861" max="10861" width="10.42578125" style="108" customWidth="1"/>
    <col min="10862" max="10862" width="7.5703125" style="108" customWidth="1"/>
    <col min="10863" max="10863" width="13" style="108" customWidth="1"/>
    <col min="10864" max="10864" width="10.85546875" style="108" customWidth="1"/>
    <col min="10865" max="10865" width="9.85546875" style="108" customWidth="1"/>
    <col min="10866" max="10868" width="9.42578125" style="108" customWidth="1"/>
    <col min="10869" max="10869" width="11.42578125" style="108" customWidth="1"/>
    <col min="10870" max="10870" width="8.42578125" style="108" customWidth="1"/>
    <col min="10871" max="10871" width="22.42578125" style="108" customWidth="1"/>
    <col min="10872" max="10873" width="0" style="108" hidden="1" customWidth="1"/>
    <col min="10874" max="10874" width="11.42578125" style="108" customWidth="1"/>
    <col min="10875" max="10876" width="10.140625" style="108" customWidth="1"/>
    <col min="10877" max="11008" width="9.140625" style="108"/>
    <col min="11009" max="11009" width="9.42578125" style="108" customWidth="1"/>
    <col min="11010" max="11010" width="9.140625" style="108" customWidth="1"/>
    <col min="11011" max="11011" width="10.85546875" style="108" customWidth="1"/>
    <col min="11012" max="11012" width="7.5703125" style="108" customWidth="1"/>
    <col min="11013" max="11014" width="10.28515625" style="108" customWidth="1"/>
    <col min="11015" max="11015" width="9.140625" style="108" customWidth="1"/>
    <col min="11016" max="11016" width="7.5703125" style="108" customWidth="1"/>
    <col min="11017" max="11018" width="9.85546875" style="108" customWidth="1"/>
    <col min="11019" max="11019" width="9.7109375" style="108" customWidth="1"/>
    <col min="11020" max="11020" width="7.5703125" style="108" customWidth="1"/>
    <col min="11021" max="11021" width="9.42578125" style="108" customWidth="1"/>
    <col min="11022" max="11024" width="10.140625" style="108" customWidth="1"/>
    <col min="11025" max="11025" width="7.5703125" style="108" customWidth="1"/>
    <col min="11026" max="11027" width="8.42578125" style="108" customWidth="1"/>
    <col min="11028" max="11028" width="8.28515625" style="108" customWidth="1"/>
    <col min="11029" max="11030" width="7.5703125" style="108" customWidth="1"/>
    <col min="11031" max="11033" width="10.140625" style="108" customWidth="1"/>
    <col min="11034" max="11034" width="7.5703125" style="108" customWidth="1"/>
    <col min="11035" max="11036" width="8.5703125" style="108" customWidth="1"/>
    <col min="11037" max="11037" width="8.85546875" style="108" customWidth="1"/>
    <col min="11038" max="11039" width="7.5703125" style="108" customWidth="1"/>
    <col min="11040" max="11043" width="10.7109375" style="108" customWidth="1"/>
    <col min="11044" max="11045" width="11.28515625" style="108" customWidth="1"/>
    <col min="11046" max="11046" width="9.140625" style="108" customWidth="1"/>
    <col min="11047" max="11047" width="10.140625" style="108" customWidth="1"/>
    <col min="11048" max="11048" width="7.5703125" style="108" customWidth="1"/>
    <col min="11049" max="11050" width="10.85546875" style="108" customWidth="1"/>
    <col min="11051" max="11051" width="10.42578125" style="108" customWidth="1"/>
    <col min="11052" max="11052" width="7.5703125" style="108" customWidth="1"/>
    <col min="11053" max="11054" width="9" style="108" customWidth="1"/>
    <col min="11055" max="11055" width="10.5703125" style="108" customWidth="1"/>
    <col min="11056" max="11057" width="7.5703125" style="108" customWidth="1"/>
    <col min="11058" max="11060" width="10.28515625" style="108" customWidth="1"/>
    <col min="11061" max="11061" width="8.85546875" style="108" customWidth="1"/>
    <col min="11062" max="11062" width="8.42578125" style="108" customWidth="1"/>
    <col min="11063" max="11063" width="9.5703125" style="108" customWidth="1"/>
    <col min="11064" max="11064" width="7.5703125" style="108" customWidth="1"/>
    <col min="11065" max="11065" width="11.5703125" style="108" customWidth="1"/>
    <col min="11066" max="11066" width="7.5703125" style="108" customWidth="1"/>
    <col min="11067" max="11067" width="9.28515625" style="108" customWidth="1"/>
    <col min="11068" max="11070" width="10" style="108" customWidth="1"/>
    <col min="11071" max="11071" width="7.5703125" style="108" customWidth="1"/>
    <col min="11072" max="11072" width="8.85546875" style="108" customWidth="1"/>
    <col min="11073" max="11073" width="8.7109375" style="108" customWidth="1"/>
    <col min="11074" max="11075" width="7.5703125" style="108" customWidth="1"/>
    <col min="11076" max="11076" width="11" style="108" customWidth="1"/>
    <col min="11077" max="11079" width="9.85546875" style="108" customWidth="1"/>
    <col min="11080" max="11081" width="9" style="108" customWidth="1"/>
    <col min="11082" max="11082" width="9.140625" style="108" customWidth="1"/>
    <col min="11083" max="11083" width="8.85546875" style="108" customWidth="1"/>
    <col min="11084" max="11084" width="7.5703125" style="108" customWidth="1"/>
    <col min="11085" max="11085" width="10.28515625" style="108" customWidth="1"/>
    <col min="11086" max="11088" width="9.42578125" style="108" customWidth="1"/>
    <col min="11089" max="11089" width="7.5703125" style="108" customWidth="1"/>
    <col min="11090" max="11090" width="9.42578125" style="108" customWidth="1"/>
    <col min="11091" max="11091" width="9.5703125" style="108" customWidth="1"/>
    <col min="11092" max="11092" width="7.5703125" style="108" customWidth="1"/>
    <col min="11093" max="11093" width="9" style="108" customWidth="1"/>
    <col min="11094" max="11094" width="9.7109375" style="108" customWidth="1"/>
    <col min="11095" max="11095" width="8.140625" style="108" customWidth="1"/>
    <col min="11096" max="11099" width="9.85546875" style="108" customWidth="1"/>
    <col min="11100" max="11100" width="11.5703125" style="108" customWidth="1"/>
    <col min="11101" max="11101" width="8.42578125" style="108" customWidth="1"/>
    <col min="11102" max="11102" width="8.140625" style="108" customWidth="1"/>
    <col min="11103" max="11103" width="11.42578125" style="108" customWidth="1"/>
    <col min="11104" max="11104" width="8.28515625" style="108" customWidth="1"/>
    <col min="11105" max="11106" width="9.85546875" style="108" customWidth="1"/>
    <col min="11107" max="11107" width="11" style="108" customWidth="1"/>
    <col min="11108" max="11108" width="10.42578125" style="108" customWidth="1"/>
    <col min="11109" max="11109" width="9" style="108" customWidth="1"/>
    <col min="11110" max="11110" width="8.140625" style="108" customWidth="1"/>
    <col min="11111" max="11111" width="7.5703125" style="108" customWidth="1"/>
    <col min="11112" max="11113" width="9.5703125" style="108" customWidth="1"/>
    <col min="11114" max="11114" width="9.42578125" style="108" customWidth="1"/>
    <col min="11115" max="11115" width="8.7109375" style="108" customWidth="1"/>
    <col min="11116" max="11116" width="8.28515625" style="108" customWidth="1"/>
    <col min="11117" max="11117" width="10.42578125" style="108" customWidth="1"/>
    <col min="11118" max="11118" width="7.5703125" style="108" customWidth="1"/>
    <col min="11119" max="11119" width="13" style="108" customWidth="1"/>
    <col min="11120" max="11120" width="10.85546875" style="108" customWidth="1"/>
    <col min="11121" max="11121" width="9.85546875" style="108" customWidth="1"/>
    <col min="11122" max="11124" width="9.42578125" style="108" customWidth="1"/>
    <col min="11125" max="11125" width="11.42578125" style="108" customWidth="1"/>
    <col min="11126" max="11126" width="8.42578125" style="108" customWidth="1"/>
    <col min="11127" max="11127" width="22.42578125" style="108" customWidth="1"/>
    <col min="11128" max="11129" width="0" style="108" hidden="1" customWidth="1"/>
    <col min="11130" max="11130" width="11.42578125" style="108" customWidth="1"/>
    <col min="11131" max="11132" width="10.140625" style="108" customWidth="1"/>
    <col min="11133" max="11264" width="9.140625" style="108"/>
    <col min="11265" max="11265" width="9.42578125" style="108" customWidth="1"/>
    <col min="11266" max="11266" width="9.140625" style="108" customWidth="1"/>
    <col min="11267" max="11267" width="10.85546875" style="108" customWidth="1"/>
    <col min="11268" max="11268" width="7.5703125" style="108" customWidth="1"/>
    <col min="11269" max="11270" width="10.28515625" style="108" customWidth="1"/>
    <col min="11271" max="11271" width="9.140625" style="108" customWidth="1"/>
    <col min="11272" max="11272" width="7.5703125" style="108" customWidth="1"/>
    <col min="11273" max="11274" width="9.85546875" style="108" customWidth="1"/>
    <col min="11275" max="11275" width="9.7109375" style="108" customWidth="1"/>
    <col min="11276" max="11276" width="7.5703125" style="108" customWidth="1"/>
    <col min="11277" max="11277" width="9.42578125" style="108" customWidth="1"/>
    <col min="11278" max="11280" width="10.140625" style="108" customWidth="1"/>
    <col min="11281" max="11281" width="7.5703125" style="108" customWidth="1"/>
    <col min="11282" max="11283" width="8.42578125" style="108" customWidth="1"/>
    <col min="11284" max="11284" width="8.28515625" style="108" customWidth="1"/>
    <col min="11285" max="11286" width="7.5703125" style="108" customWidth="1"/>
    <col min="11287" max="11289" width="10.140625" style="108" customWidth="1"/>
    <col min="11290" max="11290" width="7.5703125" style="108" customWidth="1"/>
    <col min="11291" max="11292" width="8.5703125" style="108" customWidth="1"/>
    <col min="11293" max="11293" width="8.85546875" style="108" customWidth="1"/>
    <col min="11294" max="11295" width="7.5703125" style="108" customWidth="1"/>
    <col min="11296" max="11299" width="10.7109375" style="108" customWidth="1"/>
    <col min="11300" max="11301" width="11.28515625" style="108" customWidth="1"/>
    <col min="11302" max="11302" width="9.140625" style="108" customWidth="1"/>
    <col min="11303" max="11303" width="10.140625" style="108" customWidth="1"/>
    <col min="11304" max="11304" width="7.5703125" style="108" customWidth="1"/>
    <col min="11305" max="11306" width="10.85546875" style="108" customWidth="1"/>
    <col min="11307" max="11307" width="10.42578125" style="108" customWidth="1"/>
    <col min="11308" max="11308" width="7.5703125" style="108" customWidth="1"/>
    <col min="11309" max="11310" width="9" style="108" customWidth="1"/>
    <col min="11311" max="11311" width="10.5703125" style="108" customWidth="1"/>
    <col min="11312" max="11313" width="7.5703125" style="108" customWidth="1"/>
    <col min="11314" max="11316" width="10.28515625" style="108" customWidth="1"/>
    <col min="11317" max="11317" width="8.85546875" style="108" customWidth="1"/>
    <col min="11318" max="11318" width="8.42578125" style="108" customWidth="1"/>
    <col min="11319" max="11319" width="9.5703125" style="108" customWidth="1"/>
    <col min="11320" max="11320" width="7.5703125" style="108" customWidth="1"/>
    <col min="11321" max="11321" width="11.5703125" style="108" customWidth="1"/>
    <col min="11322" max="11322" width="7.5703125" style="108" customWidth="1"/>
    <col min="11323" max="11323" width="9.28515625" style="108" customWidth="1"/>
    <col min="11324" max="11326" width="10" style="108" customWidth="1"/>
    <col min="11327" max="11327" width="7.5703125" style="108" customWidth="1"/>
    <col min="11328" max="11328" width="8.85546875" style="108" customWidth="1"/>
    <col min="11329" max="11329" width="8.7109375" style="108" customWidth="1"/>
    <col min="11330" max="11331" width="7.5703125" style="108" customWidth="1"/>
    <col min="11332" max="11332" width="11" style="108" customWidth="1"/>
    <col min="11333" max="11335" width="9.85546875" style="108" customWidth="1"/>
    <col min="11336" max="11337" width="9" style="108" customWidth="1"/>
    <col min="11338" max="11338" width="9.140625" style="108" customWidth="1"/>
    <col min="11339" max="11339" width="8.85546875" style="108" customWidth="1"/>
    <col min="11340" max="11340" width="7.5703125" style="108" customWidth="1"/>
    <col min="11341" max="11341" width="10.28515625" style="108" customWidth="1"/>
    <col min="11342" max="11344" width="9.42578125" style="108" customWidth="1"/>
    <col min="11345" max="11345" width="7.5703125" style="108" customWidth="1"/>
    <col min="11346" max="11346" width="9.42578125" style="108" customWidth="1"/>
    <col min="11347" max="11347" width="9.5703125" style="108" customWidth="1"/>
    <col min="11348" max="11348" width="7.5703125" style="108" customWidth="1"/>
    <col min="11349" max="11349" width="9" style="108" customWidth="1"/>
    <col min="11350" max="11350" width="9.7109375" style="108" customWidth="1"/>
    <col min="11351" max="11351" width="8.140625" style="108" customWidth="1"/>
    <col min="11352" max="11355" width="9.85546875" style="108" customWidth="1"/>
    <col min="11356" max="11356" width="11.5703125" style="108" customWidth="1"/>
    <col min="11357" max="11357" width="8.42578125" style="108" customWidth="1"/>
    <col min="11358" max="11358" width="8.140625" style="108" customWidth="1"/>
    <col min="11359" max="11359" width="11.42578125" style="108" customWidth="1"/>
    <col min="11360" max="11360" width="8.28515625" style="108" customWidth="1"/>
    <col min="11361" max="11362" width="9.85546875" style="108" customWidth="1"/>
    <col min="11363" max="11363" width="11" style="108" customWidth="1"/>
    <col min="11364" max="11364" width="10.42578125" style="108" customWidth="1"/>
    <col min="11365" max="11365" width="9" style="108" customWidth="1"/>
    <col min="11366" max="11366" width="8.140625" style="108" customWidth="1"/>
    <col min="11367" max="11367" width="7.5703125" style="108" customWidth="1"/>
    <col min="11368" max="11369" width="9.5703125" style="108" customWidth="1"/>
    <col min="11370" max="11370" width="9.42578125" style="108" customWidth="1"/>
    <col min="11371" max="11371" width="8.7109375" style="108" customWidth="1"/>
    <col min="11372" max="11372" width="8.28515625" style="108" customWidth="1"/>
    <col min="11373" max="11373" width="10.42578125" style="108" customWidth="1"/>
    <col min="11374" max="11374" width="7.5703125" style="108" customWidth="1"/>
    <col min="11375" max="11375" width="13" style="108" customWidth="1"/>
    <col min="11376" max="11376" width="10.85546875" style="108" customWidth="1"/>
    <col min="11377" max="11377" width="9.85546875" style="108" customWidth="1"/>
    <col min="11378" max="11380" width="9.42578125" style="108" customWidth="1"/>
    <col min="11381" max="11381" width="11.42578125" style="108" customWidth="1"/>
    <col min="11382" max="11382" width="8.42578125" style="108" customWidth="1"/>
    <col min="11383" max="11383" width="22.42578125" style="108" customWidth="1"/>
    <col min="11384" max="11385" width="0" style="108" hidden="1" customWidth="1"/>
    <col min="11386" max="11386" width="11.42578125" style="108" customWidth="1"/>
    <col min="11387" max="11388" width="10.140625" style="108" customWidth="1"/>
    <col min="11389" max="11520" width="9.140625" style="108"/>
    <col min="11521" max="11521" width="9.42578125" style="108" customWidth="1"/>
    <col min="11522" max="11522" width="9.140625" style="108" customWidth="1"/>
    <col min="11523" max="11523" width="10.85546875" style="108" customWidth="1"/>
    <col min="11524" max="11524" width="7.5703125" style="108" customWidth="1"/>
    <col min="11525" max="11526" width="10.28515625" style="108" customWidth="1"/>
    <col min="11527" max="11527" width="9.140625" style="108" customWidth="1"/>
    <col min="11528" max="11528" width="7.5703125" style="108" customWidth="1"/>
    <col min="11529" max="11530" width="9.85546875" style="108" customWidth="1"/>
    <col min="11531" max="11531" width="9.7109375" style="108" customWidth="1"/>
    <col min="11532" max="11532" width="7.5703125" style="108" customWidth="1"/>
    <col min="11533" max="11533" width="9.42578125" style="108" customWidth="1"/>
    <col min="11534" max="11536" width="10.140625" style="108" customWidth="1"/>
    <col min="11537" max="11537" width="7.5703125" style="108" customWidth="1"/>
    <col min="11538" max="11539" width="8.42578125" style="108" customWidth="1"/>
    <col min="11540" max="11540" width="8.28515625" style="108" customWidth="1"/>
    <col min="11541" max="11542" width="7.5703125" style="108" customWidth="1"/>
    <col min="11543" max="11545" width="10.140625" style="108" customWidth="1"/>
    <col min="11546" max="11546" width="7.5703125" style="108" customWidth="1"/>
    <col min="11547" max="11548" width="8.5703125" style="108" customWidth="1"/>
    <col min="11549" max="11549" width="8.85546875" style="108" customWidth="1"/>
    <col min="11550" max="11551" width="7.5703125" style="108" customWidth="1"/>
    <col min="11552" max="11555" width="10.7109375" style="108" customWidth="1"/>
    <col min="11556" max="11557" width="11.28515625" style="108" customWidth="1"/>
    <col min="11558" max="11558" width="9.140625" style="108" customWidth="1"/>
    <col min="11559" max="11559" width="10.140625" style="108" customWidth="1"/>
    <col min="11560" max="11560" width="7.5703125" style="108" customWidth="1"/>
    <col min="11561" max="11562" width="10.85546875" style="108" customWidth="1"/>
    <col min="11563" max="11563" width="10.42578125" style="108" customWidth="1"/>
    <col min="11564" max="11564" width="7.5703125" style="108" customWidth="1"/>
    <col min="11565" max="11566" width="9" style="108" customWidth="1"/>
    <col min="11567" max="11567" width="10.5703125" style="108" customWidth="1"/>
    <col min="11568" max="11569" width="7.5703125" style="108" customWidth="1"/>
    <col min="11570" max="11572" width="10.28515625" style="108" customWidth="1"/>
    <col min="11573" max="11573" width="8.85546875" style="108" customWidth="1"/>
    <col min="11574" max="11574" width="8.42578125" style="108" customWidth="1"/>
    <col min="11575" max="11575" width="9.5703125" style="108" customWidth="1"/>
    <col min="11576" max="11576" width="7.5703125" style="108" customWidth="1"/>
    <col min="11577" max="11577" width="11.5703125" style="108" customWidth="1"/>
    <col min="11578" max="11578" width="7.5703125" style="108" customWidth="1"/>
    <col min="11579" max="11579" width="9.28515625" style="108" customWidth="1"/>
    <col min="11580" max="11582" width="10" style="108" customWidth="1"/>
    <col min="11583" max="11583" width="7.5703125" style="108" customWidth="1"/>
    <col min="11584" max="11584" width="8.85546875" style="108" customWidth="1"/>
    <col min="11585" max="11585" width="8.7109375" style="108" customWidth="1"/>
    <col min="11586" max="11587" width="7.5703125" style="108" customWidth="1"/>
    <col min="11588" max="11588" width="11" style="108" customWidth="1"/>
    <col min="11589" max="11591" width="9.85546875" style="108" customWidth="1"/>
    <col min="11592" max="11593" width="9" style="108" customWidth="1"/>
    <col min="11594" max="11594" width="9.140625" style="108" customWidth="1"/>
    <col min="11595" max="11595" width="8.85546875" style="108" customWidth="1"/>
    <col min="11596" max="11596" width="7.5703125" style="108" customWidth="1"/>
    <col min="11597" max="11597" width="10.28515625" style="108" customWidth="1"/>
    <col min="11598" max="11600" width="9.42578125" style="108" customWidth="1"/>
    <col min="11601" max="11601" width="7.5703125" style="108" customWidth="1"/>
    <col min="11602" max="11602" width="9.42578125" style="108" customWidth="1"/>
    <col min="11603" max="11603" width="9.5703125" style="108" customWidth="1"/>
    <col min="11604" max="11604" width="7.5703125" style="108" customWidth="1"/>
    <col min="11605" max="11605" width="9" style="108" customWidth="1"/>
    <col min="11606" max="11606" width="9.7109375" style="108" customWidth="1"/>
    <col min="11607" max="11607" width="8.140625" style="108" customWidth="1"/>
    <col min="11608" max="11611" width="9.85546875" style="108" customWidth="1"/>
    <col min="11612" max="11612" width="11.5703125" style="108" customWidth="1"/>
    <col min="11613" max="11613" width="8.42578125" style="108" customWidth="1"/>
    <col min="11614" max="11614" width="8.140625" style="108" customWidth="1"/>
    <col min="11615" max="11615" width="11.42578125" style="108" customWidth="1"/>
    <col min="11616" max="11616" width="8.28515625" style="108" customWidth="1"/>
    <col min="11617" max="11618" width="9.85546875" style="108" customWidth="1"/>
    <col min="11619" max="11619" width="11" style="108" customWidth="1"/>
    <col min="11620" max="11620" width="10.42578125" style="108" customWidth="1"/>
    <col min="11621" max="11621" width="9" style="108" customWidth="1"/>
    <col min="11622" max="11622" width="8.140625" style="108" customWidth="1"/>
    <col min="11623" max="11623" width="7.5703125" style="108" customWidth="1"/>
    <col min="11624" max="11625" width="9.5703125" style="108" customWidth="1"/>
    <col min="11626" max="11626" width="9.42578125" style="108" customWidth="1"/>
    <col min="11627" max="11627" width="8.7109375" style="108" customWidth="1"/>
    <col min="11628" max="11628" width="8.28515625" style="108" customWidth="1"/>
    <col min="11629" max="11629" width="10.42578125" style="108" customWidth="1"/>
    <col min="11630" max="11630" width="7.5703125" style="108" customWidth="1"/>
    <col min="11631" max="11631" width="13" style="108" customWidth="1"/>
    <col min="11632" max="11632" width="10.85546875" style="108" customWidth="1"/>
    <col min="11633" max="11633" width="9.85546875" style="108" customWidth="1"/>
    <col min="11634" max="11636" width="9.42578125" style="108" customWidth="1"/>
    <col min="11637" max="11637" width="11.42578125" style="108" customWidth="1"/>
    <col min="11638" max="11638" width="8.42578125" style="108" customWidth="1"/>
    <col min="11639" max="11639" width="22.42578125" style="108" customWidth="1"/>
    <col min="11640" max="11641" width="0" style="108" hidden="1" customWidth="1"/>
    <col min="11642" max="11642" width="11.42578125" style="108" customWidth="1"/>
    <col min="11643" max="11644" width="10.140625" style="108" customWidth="1"/>
    <col min="11645" max="11776" width="9.140625" style="108"/>
    <col min="11777" max="11777" width="9.42578125" style="108" customWidth="1"/>
    <col min="11778" max="11778" width="9.140625" style="108" customWidth="1"/>
    <col min="11779" max="11779" width="10.85546875" style="108" customWidth="1"/>
    <col min="11780" max="11780" width="7.5703125" style="108" customWidth="1"/>
    <col min="11781" max="11782" width="10.28515625" style="108" customWidth="1"/>
    <col min="11783" max="11783" width="9.140625" style="108" customWidth="1"/>
    <col min="11784" max="11784" width="7.5703125" style="108" customWidth="1"/>
    <col min="11785" max="11786" width="9.85546875" style="108" customWidth="1"/>
    <col min="11787" max="11787" width="9.7109375" style="108" customWidth="1"/>
    <col min="11788" max="11788" width="7.5703125" style="108" customWidth="1"/>
    <col min="11789" max="11789" width="9.42578125" style="108" customWidth="1"/>
    <col min="11790" max="11792" width="10.140625" style="108" customWidth="1"/>
    <col min="11793" max="11793" width="7.5703125" style="108" customWidth="1"/>
    <col min="11794" max="11795" width="8.42578125" style="108" customWidth="1"/>
    <col min="11796" max="11796" width="8.28515625" style="108" customWidth="1"/>
    <col min="11797" max="11798" width="7.5703125" style="108" customWidth="1"/>
    <col min="11799" max="11801" width="10.140625" style="108" customWidth="1"/>
    <col min="11802" max="11802" width="7.5703125" style="108" customWidth="1"/>
    <col min="11803" max="11804" width="8.5703125" style="108" customWidth="1"/>
    <col min="11805" max="11805" width="8.85546875" style="108" customWidth="1"/>
    <col min="11806" max="11807" width="7.5703125" style="108" customWidth="1"/>
    <col min="11808" max="11811" width="10.7109375" style="108" customWidth="1"/>
    <col min="11812" max="11813" width="11.28515625" style="108" customWidth="1"/>
    <col min="11814" max="11814" width="9.140625" style="108" customWidth="1"/>
    <col min="11815" max="11815" width="10.140625" style="108" customWidth="1"/>
    <col min="11816" max="11816" width="7.5703125" style="108" customWidth="1"/>
    <col min="11817" max="11818" width="10.85546875" style="108" customWidth="1"/>
    <col min="11819" max="11819" width="10.42578125" style="108" customWidth="1"/>
    <col min="11820" max="11820" width="7.5703125" style="108" customWidth="1"/>
    <col min="11821" max="11822" width="9" style="108" customWidth="1"/>
    <col min="11823" max="11823" width="10.5703125" style="108" customWidth="1"/>
    <col min="11824" max="11825" width="7.5703125" style="108" customWidth="1"/>
    <col min="11826" max="11828" width="10.28515625" style="108" customWidth="1"/>
    <col min="11829" max="11829" width="8.85546875" style="108" customWidth="1"/>
    <col min="11830" max="11830" width="8.42578125" style="108" customWidth="1"/>
    <col min="11831" max="11831" width="9.5703125" style="108" customWidth="1"/>
    <col min="11832" max="11832" width="7.5703125" style="108" customWidth="1"/>
    <col min="11833" max="11833" width="11.5703125" style="108" customWidth="1"/>
    <col min="11834" max="11834" width="7.5703125" style="108" customWidth="1"/>
    <col min="11835" max="11835" width="9.28515625" style="108" customWidth="1"/>
    <col min="11836" max="11838" width="10" style="108" customWidth="1"/>
    <col min="11839" max="11839" width="7.5703125" style="108" customWidth="1"/>
    <col min="11840" max="11840" width="8.85546875" style="108" customWidth="1"/>
    <col min="11841" max="11841" width="8.7109375" style="108" customWidth="1"/>
    <col min="11842" max="11843" width="7.5703125" style="108" customWidth="1"/>
    <col min="11844" max="11844" width="11" style="108" customWidth="1"/>
    <col min="11845" max="11847" width="9.85546875" style="108" customWidth="1"/>
    <col min="11848" max="11849" width="9" style="108" customWidth="1"/>
    <col min="11850" max="11850" width="9.140625" style="108" customWidth="1"/>
    <col min="11851" max="11851" width="8.85546875" style="108" customWidth="1"/>
    <col min="11852" max="11852" width="7.5703125" style="108" customWidth="1"/>
    <col min="11853" max="11853" width="10.28515625" style="108" customWidth="1"/>
    <col min="11854" max="11856" width="9.42578125" style="108" customWidth="1"/>
    <col min="11857" max="11857" width="7.5703125" style="108" customWidth="1"/>
    <col min="11858" max="11858" width="9.42578125" style="108" customWidth="1"/>
    <col min="11859" max="11859" width="9.5703125" style="108" customWidth="1"/>
    <col min="11860" max="11860" width="7.5703125" style="108" customWidth="1"/>
    <col min="11861" max="11861" width="9" style="108" customWidth="1"/>
    <col min="11862" max="11862" width="9.7109375" style="108" customWidth="1"/>
    <col min="11863" max="11863" width="8.140625" style="108" customWidth="1"/>
    <col min="11864" max="11867" width="9.85546875" style="108" customWidth="1"/>
    <col min="11868" max="11868" width="11.5703125" style="108" customWidth="1"/>
    <col min="11869" max="11869" width="8.42578125" style="108" customWidth="1"/>
    <col min="11870" max="11870" width="8.140625" style="108" customWidth="1"/>
    <col min="11871" max="11871" width="11.42578125" style="108" customWidth="1"/>
    <col min="11872" max="11872" width="8.28515625" style="108" customWidth="1"/>
    <col min="11873" max="11874" width="9.85546875" style="108" customWidth="1"/>
    <col min="11875" max="11875" width="11" style="108" customWidth="1"/>
    <col min="11876" max="11876" width="10.42578125" style="108" customWidth="1"/>
    <col min="11877" max="11877" width="9" style="108" customWidth="1"/>
    <col min="11878" max="11878" width="8.140625" style="108" customWidth="1"/>
    <col min="11879" max="11879" width="7.5703125" style="108" customWidth="1"/>
    <col min="11880" max="11881" width="9.5703125" style="108" customWidth="1"/>
    <col min="11882" max="11882" width="9.42578125" style="108" customWidth="1"/>
    <col min="11883" max="11883" width="8.7109375" style="108" customWidth="1"/>
    <col min="11884" max="11884" width="8.28515625" style="108" customWidth="1"/>
    <col min="11885" max="11885" width="10.42578125" style="108" customWidth="1"/>
    <col min="11886" max="11886" width="7.5703125" style="108" customWidth="1"/>
    <col min="11887" max="11887" width="13" style="108" customWidth="1"/>
    <col min="11888" max="11888" width="10.85546875" style="108" customWidth="1"/>
    <col min="11889" max="11889" width="9.85546875" style="108" customWidth="1"/>
    <col min="11890" max="11892" width="9.42578125" style="108" customWidth="1"/>
    <col min="11893" max="11893" width="11.42578125" style="108" customWidth="1"/>
    <col min="11894" max="11894" width="8.42578125" style="108" customWidth="1"/>
    <col min="11895" max="11895" width="22.42578125" style="108" customWidth="1"/>
    <col min="11896" max="11897" width="0" style="108" hidden="1" customWidth="1"/>
    <col min="11898" max="11898" width="11.42578125" style="108" customWidth="1"/>
    <col min="11899" max="11900" width="10.140625" style="108" customWidth="1"/>
    <col min="11901" max="12032" width="9.140625" style="108"/>
    <col min="12033" max="12033" width="9.42578125" style="108" customWidth="1"/>
    <col min="12034" max="12034" width="9.140625" style="108" customWidth="1"/>
    <col min="12035" max="12035" width="10.85546875" style="108" customWidth="1"/>
    <col min="12036" max="12036" width="7.5703125" style="108" customWidth="1"/>
    <col min="12037" max="12038" width="10.28515625" style="108" customWidth="1"/>
    <col min="12039" max="12039" width="9.140625" style="108" customWidth="1"/>
    <col min="12040" max="12040" width="7.5703125" style="108" customWidth="1"/>
    <col min="12041" max="12042" width="9.85546875" style="108" customWidth="1"/>
    <col min="12043" max="12043" width="9.7109375" style="108" customWidth="1"/>
    <col min="12044" max="12044" width="7.5703125" style="108" customWidth="1"/>
    <col min="12045" max="12045" width="9.42578125" style="108" customWidth="1"/>
    <col min="12046" max="12048" width="10.140625" style="108" customWidth="1"/>
    <col min="12049" max="12049" width="7.5703125" style="108" customWidth="1"/>
    <col min="12050" max="12051" width="8.42578125" style="108" customWidth="1"/>
    <col min="12052" max="12052" width="8.28515625" style="108" customWidth="1"/>
    <col min="12053" max="12054" width="7.5703125" style="108" customWidth="1"/>
    <col min="12055" max="12057" width="10.140625" style="108" customWidth="1"/>
    <col min="12058" max="12058" width="7.5703125" style="108" customWidth="1"/>
    <col min="12059" max="12060" width="8.5703125" style="108" customWidth="1"/>
    <col min="12061" max="12061" width="8.85546875" style="108" customWidth="1"/>
    <col min="12062" max="12063" width="7.5703125" style="108" customWidth="1"/>
    <col min="12064" max="12067" width="10.7109375" style="108" customWidth="1"/>
    <col min="12068" max="12069" width="11.28515625" style="108" customWidth="1"/>
    <col min="12070" max="12070" width="9.140625" style="108" customWidth="1"/>
    <col min="12071" max="12071" width="10.140625" style="108" customWidth="1"/>
    <col min="12072" max="12072" width="7.5703125" style="108" customWidth="1"/>
    <col min="12073" max="12074" width="10.85546875" style="108" customWidth="1"/>
    <col min="12075" max="12075" width="10.42578125" style="108" customWidth="1"/>
    <col min="12076" max="12076" width="7.5703125" style="108" customWidth="1"/>
    <col min="12077" max="12078" width="9" style="108" customWidth="1"/>
    <col min="12079" max="12079" width="10.5703125" style="108" customWidth="1"/>
    <col min="12080" max="12081" width="7.5703125" style="108" customWidth="1"/>
    <col min="12082" max="12084" width="10.28515625" style="108" customWidth="1"/>
    <col min="12085" max="12085" width="8.85546875" style="108" customWidth="1"/>
    <col min="12086" max="12086" width="8.42578125" style="108" customWidth="1"/>
    <col min="12087" max="12087" width="9.5703125" style="108" customWidth="1"/>
    <col min="12088" max="12088" width="7.5703125" style="108" customWidth="1"/>
    <col min="12089" max="12089" width="11.5703125" style="108" customWidth="1"/>
    <col min="12090" max="12090" width="7.5703125" style="108" customWidth="1"/>
    <col min="12091" max="12091" width="9.28515625" style="108" customWidth="1"/>
    <col min="12092" max="12094" width="10" style="108" customWidth="1"/>
    <col min="12095" max="12095" width="7.5703125" style="108" customWidth="1"/>
    <col min="12096" max="12096" width="8.85546875" style="108" customWidth="1"/>
    <col min="12097" max="12097" width="8.7109375" style="108" customWidth="1"/>
    <col min="12098" max="12099" width="7.5703125" style="108" customWidth="1"/>
    <col min="12100" max="12100" width="11" style="108" customWidth="1"/>
    <col min="12101" max="12103" width="9.85546875" style="108" customWidth="1"/>
    <col min="12104" max="12105" width="9" style="108" customWidth="1"/>
    <col min="12106" max="12106" width="9.140625" style="108" customWidth="1"/>
    <col min="12107" max="12107" width="8.85546875" style="108" customWidth="1"/>
    <col min="12108" max="12108" width="7.5703125" style="108" customWidth="1"/>
    <col min="12109" max="12109" width="10.28515625" style="108" customWidth="1"/>
    <col min="12110" max="12112" width="9.42578125" style="108" customWidth="1"/>
    <col min="12113" max="12113" width="7.5703125" style="108" customWidth="1"/>
    <col min="12114" max="12114" width="9.42578125" style="108" customWidth="1"/>
    <col min="12115" max="12115" width="9.5703125" style="108" customWidth="1"/>
    <col min="12116" max="12116" width="7.5703125" style="108" customWidth="1"/>
    <col min="12117" max="12117" width="9" style="108" customWidth="1"/>
    <col min="12118" max="12118" width="9.7109375" style="108" customWidth="1"/>
    <col min="12119" max="12119" width="8.140625" style="108" customWidth="1"/>
    <col min="12120" max="12123" width="9.85546875" style="108" customWidth="1"/>
    <col min="12124" max="12124" width="11.5703125" style="108" customWidth="1"/>
    <col min="12125" max="12125" width="8.42578125" style="108" customWidth="1"/>
    <col min="12126" max="12126" width="8.140625" style="108" customWidth="1"/>
    <col min="12127" max="12127" width="11.42578125" style="108" customWidth="1"/>
    <col min="12128" max="12128" width="8.28515625" style="108" customWidth="1"/>
    <col min="12129" max="12130" width="9.85546875" style="108" customWidth="1"/>
    <col min="12131" max="12131" width="11" style="108" customWidth="1"/>
    <col min="12132" max="12132" width="10.42578125" style="108" customWidth="1"/>
    <col min="12133" max="12133" width="9" style="108" customWidth="1"/>
    <col min="12134" max="12134" width="8.140625" style="108" customWidth="1"/>
    <col min="12135" max="12135" width="7.5703125" style="108" customWidth="1"/>
    <col min="12136" max="12137" width="9.5703125" style="108" customWidth="1"/>
    <col min="12138" max="12138" width="9.42578125" style="108" customWidth="1"/>
    <col min="12139" max="12139" width="8.7109375" style="108" customWidth="1"/>
    <col min="12140" max="12140" width="8.28515625" style="108" customWidth="1"/>
    <col min="12141" max="12141" width="10.42578125" style="108" customWidth="1"/>
    <col min="12142" max="12142" width="7.5703125" style="108" customWidth="1"/>
    <col min="12143" max="12143" width="13" style="108" customWidth="1"/>
    <col min="12144" max="12144" width="10.85546875" style="108" customWidth="1"/>
    <col min="12145" max="12145" width="9.85546875" style="108" customWidth="1"/>
    <col min="12146" max="12148" width="9.42578125" style="108" customWidth="1"/>
    <col min="12149" max="12149" width="11.42578125" style="108" customWidth="1"/>
    <col min="12150" max="12150" width="8.42578125" style="108" customWidth="1"/>
    <col min="12151" max="12151" width="22.42578125" style="108" customWidth="1"/>
    <col min="12152" max="12153" width="0" style="108" hidden="1" customWidth="1"/>
    <col min="12154" max="12154" width="11.42578125" style="108" customWidth="1"/>
    <col min="12155" max="12156" width="10.140625" style="108" customWidth="1"/>
    <col min="12157" max="12288" width="9.140625" style="108"/>
    <col min="12289" max="12289" width="9.42578125" style="108" customWidth="1"/>
    <col min="12290" max="12290" width="9.140625" style="108" customWidth="1"/>
    <col min="12291" max="12291" width="10.85546875" style="108" customWidth="1"/>
    <col min="12292" max="12292" width="7.5703125" style="108" customWidth="1"/>
    <col min="12293" max="12294" width="10.28515625" style="108" customWidth="1"/>
    <col min="12295" max="12295" width="9.140625" style="108" customWidth="1"/>
    <col min="12296" max="12296" width="7.5703125" style="108" customWidth="1"/>
    <col min="12297" max="12298" width="9.85546875" style="108" customWidth="1"/>
    <col min="12299" max="12299" width="9.7109375" style="108" customWidth="1"/>
    <col min="12300" max="12300" width="7.5703125" style="108" customWidth="1"/>
    <col min="12301" max="12301" width="9.42578125" style="108" customWidth="1"/>
    <col min="12302" max="12304" width="10.140625" style="108" customWidth="1"/>
    <col min="12305" max="12305" width="7.5703125" style="108" customWidth="1"/>
    <col min="12306" max="12307" width="8.42578125" style="108" customWidth="1"/>
    <col min="12308" max="12308" width="8.28515625" style="108" customWidth="1"/>
    <col min="12309" max="12310" width="7.5703125" style="108" customWidth="1"/>
    <col min="12311" max="12313" width="10.140625" style="108" customWidth="1"/>
    <col min="12314" max="12314" width="7.5703125" style="108" customWidth="1"/>
    <col min="12315" max="12316" width="8.5703125" style="108" customWidth="1"/>
    <col min="12317" max="12317" width="8.85546875" style="108" customWidth="1"/>
    <col min="12318" max="12319" width="7.5703125" style="108" customWidth="1"/>
    <col min="12320" max="12323" width="10.7109375" style="108" customWidth="1"/>
    <col min="12324" max="12325" width="11.28515625" style="108" customWidth="1"/>
    <col min="12326" max="12326" width="9.140625" style="108" customWidth="1"/>
    <col min="12327" max="12327" width="10.140625" style="108" customWidth="1"/>
    <col min="12328" max="12328" width="7.5703125" style="108" customWidth="1"/>
    <col min="12329" max="12330" width="10.85546875" style="108" customWidth="1"/>
    <col min="12331" max="12331" width="10.42578125" style="108" customWidth="1"/>
    <col min="12332" max="12332" width="7.5703125" style="108" customWidth="1"/>
    <col min="12333" max="12334" width="9" style="108" customWidth="1"/>
    <col min="12335" max="12335" width="10.5703125" style="108" customWidth="1"/>
    <col min="12336" max="12337" width="7.5703125" style="108" customWidth="1"/>
    <col min="12338" max="12340" width="10.28515625" style="108" customWidth="1"/>
    <col min="12341" max="12341" width="8.85546875" style="108" customWidth="1"/>
    <col min="12342" max="12342" width="8.42578125" style="108" customWidth="1"/>
    <col min="12343" max="12343" width="9.5703125" style="108" customWidth="1"/>
    <col min="12344" max="12344" width="7.5703125" style="108" customWidth="1"/>
    <col min="12345" max="12345" width="11.5703125" style="108" customWidth="1"/>
    <col min="12346" max="12346" width="7.5703125" style="108" customWidth="1"/>
    <col min="12347" max="12347" width="9.28515625" style="108" customWidth="1"/>
    <col min="12348" max="12350" width="10" style="108" customWidth="1"/>
    <col min="12351" max="12351" width="7.5703125" style="108" customWidth="1"/>
    <col min="12352" max="12352" width="8.85546875" style="108" customWidth="1"/>
    <col min="12353" max="12353" width="8.7109375" style="108" customWidth="1"/>
    <col min="12354" max="12355" width="7.5703125" style="108" customWidth="1"/>
    <col min="12356" max="12356" width="11" style="108" customWidth="1"/>
    <col min="12357" max="12359" width="9.85546875" style="108" customWidth="1"/>
    <col min="12360" max="12361" width="9" style="108" customWidth="1"/>
    <col min="12362" max="12362" width="9.140625" style="108" customWidth="1"/>
    <col min="12363" max="12363" width="8.85546875" style="108" customWidth="1"/>
    <col min="12364" max="12364" width="7.5703125" style="108" customWidth="1"/>
    <col min="12365" max="12365" width="10.28515625" style="108" customWidth="1"/>
    <col min="12366" max="12368" width="9.42578125" style="108" customWidth="1"/>
    <col min="12369" max="12369" width="7.5703125" style="108" customWidth="1"/>
    <col min="12370" max="12370" width="9.42578125" style="108" customWidth="1"/>
    <col min="12371" max="12371" width="9.5703125" style="108" customWidth="1"/>
    <col min="12372" max="12372" width="7.5703125" style="108" customWidth="1"/>
    <col min="12373" max="12373" width="9" style="108" customWidth="1"/>
    <col min="12374" max="12374" width="9.7109375" style="108" customWidth="1"/>
    <col min="12375" max="12375" width="8.140625" style="108" customWidth="1"/>
    <col min="12376" max="12379" width="9.85546875" style="108" customWidth="1"/>
    <col min="12380" max="12380" width="11.5703125" style="108" customWidth="1"/>
    <col min="12381" max="12381" width="8.42578125" style="108" customWidth="1"/>
    <col min="12382" max="12382" width="8.140625" style="108" customWidth="1"/>
    <col min="12383" max="12383" width="11.42578125" style="108" customWidth="1"/>
    <col min="12384" max="12384" width="8.28515625" style="108" customWidth="1"/>
    <col min="12385" max="12386" width="9.85546875" style="108" customWidth="1"/>
    <col min="12387" max="12387" width="11" style="108" customWidth="1"/>
    <col min="12388" max="12388" width="10.42578125" style="108" customWidth="1"/>
    <col min="12389" max="12389" width="9" style="108" customWidth="1"/>
    <col min="12390" max="12390" width="8.140625" style="108" customWidth="1"/>
    <col min="12391" max="12391" width="7.5703125" style="108" customWidth="1"/>
    <col min="12392" max="12393" width="9.5703125" style="108" customWidth="1"/>
    <col min="12394" max="12394" width="9.42578125" style="108" customWidth="1"/>
    <col min="12395" max="12395" width="8.7109375" style="108" customWidth="1"/>
    <col min="12396" max="12396" width="8.28515625" style="108" customWidth="1"/>
    <col min="12397" max="12397" width="10.42578125" style="108" customWidth="1"/>
    <col min="12398" max="12398" width="7.5703125" style="108" customWidth="1"/>
    <col min="12399" max="12399" width="13" style="108" customWidth="1"/>
    <col min="12400" max="12400" width="10.85546875" style="108" customWidth="1"/>
    <col min="12401" max="12401" width="9.85546875" style="108" customWidth="1"/>
    <col min="12402" max="12404" width="9.42578125" style="108" customWidth="1"/>
    <col min="12405" max="12405" width="11.42578125" style="108" customWidth="1"/>
    <col min="12406" max="12406" width="8.42578125" style="108" customWidth="1"/>
    <col min="12407" max="12407" width="22.42578125" style="108" customWidth="1"/>
    <col min="12408" max="12409" width="0" style="108" hidden="1" customWidth="1"/>
    <col min="12410" max="12410" width="11.42578125" style="108" customWidth="1"/>
    <col min="12411" max="12412" width="10.140625" style="108" customWidth="1"/>
    <col min="12413" max="12544" width="9.140625" style="108"/>
    <col min="12545" max="12545" width="9.42578125" style="108" customWidth="1"/>
    <col min="12546" max="12546" width="9.140625" style="108" customWidth="1"/>
    <col min="12547" max="12547" width="10.85546875" style="108" customWidth="1"/>
    <col min="12548" max="12548" width="7.5703125" style="108" customWidth="1"/>
    <col min="12549" max="12550" width="10.28515625" style="108" customWidth="1"/>
    <col min="12551" max="12551" width="9.140625" style="108" customWidth="1"/>
    <col min="12552" max="12552" width="7.5703125" style="108" customWidth="1"/>
    <col min="12553" max="12554" width="9.85546875" style="108" customWidth="1"/>
    <col min="12555" max="12555" width="9.7109375" style="108" customWidth="1"/>
    <col min="12556" max="12556" width="7.5703125" style="108" customWidth="1"/>
    <col min="12557" max="12557" width="9.42578125" style="108" customWidth="1"/>
    <col min="12558" max="12560" width="10.140625" style="108" customWidth="1"/>
    <col min="12561" max="12561" width="7.5703125" style="108" customWidth="1"/>
    <col min="12562" max="12563" width="8.42578125" style="108" customWidth="1"/>
    <col min="12564" max="12564" width="8.28515625" style="108" customWidth="1"/>
    <col min="12565" max="12566" width="7.5703125" style="108" customWidth="1"/>
    <col min="12567" max="12569" width="10.140625" style="108" customWidth="1"/>
    <col min="12570" max="12570" width="7.5703125" style="108" customWidth="1"/>
    <col min="12571" max="12572" width="8.5703125" style="108" customWidth="1"/>
    <col min="12573" max="12573" width="8.85546875" style="108" customWidth="1"/>
    <col min="12574" max="12575" width="7.5703125" style="108" customWidth="1"/>
    <col min="12576" max="12579" width="10.7109375" style="108" customWidth="1"/>
    <col min="12580" max="12581" width="11.28515625" style="108" customWidth="1"/>
    <col min="12582" max="12582" width="9.140625" style="108" customWidth="1"/>
    <col min="12583" max="12583" width="10.140625" style="108" customWidth="1"/>
    <col min="12584" max="12584" width="7.5703125" style="108" customWidth="1"/>
    <col min="12585" max="12586" width="10.85546875" style="108" customWidth="1"/>
    <col min="12587" max="12587" width="10.42578125" style="108" customWidth="1"/>
    <col min="12588" max="12588" width="7.5703125" style="108" customWidth="1"/>
    <col min="12589" max="12590" width="9" style="108" customWidth="1"/>
    <col min="12591" max="12591" width="10.5703125" style="108" customWidth="1"/>
    <col min="12592" max="12593" width="7.5703125" style="108" customWidth="1"/>
    <col min="12594" max="12596" width="10.28515625" style="108" customWidth="1"/>
    <col min="12597" max="12597" width="8.85546875" style="108" customWidth="1"/>
    <col min="12598" max="12598" width="8.42578125" style="108" customWidth="1"/>
    <col min="12599" max="12599" width="9.5703125" style="108" customWidth="1"/>
    <col min="12600" max="12600" width="7.5703125" style="108" customWidth="1"/>
    <col min="12601" max="12601" width="11.5703125" style="108" customWidth="1"/>
    <col min="12602" max="12602" width="7.5703125" style="108" customWidth="1"/>
    <col min="12603" max="12603" width="9.28515625" style="108" customWidth="1"/>
    <col min="12604" max="12606" width="10" style="108" customWidth="1"/>
    <col min="12607" max="12607" width="7.5703125" style="108" customWidth="1"/>
    <col min="12608" max="12608" width="8.85546875" style="108" customWidth="1"/>
    <col min="12609" max="12609" width="8.7109375" style="108" customWidth="1"/>
    <col min="12610" max="12611" width="7.5703125" style="108" customWidth="1"/>
    <col min="12612" max="12612" width="11" style="108" customWidth="1"/>
    <col min="12613" max="12615" width="9.85546875" style="108" customWidth="1"/>
    <col min="12616" max="12617" width="9" style="108" customWidth="1"/>
    <col min="12618" max="12618" width="9.140625" style="108" customWidth="1"/>
    <col min="12619" max="12619" width="8.85546875" style="108" customWidth="1"/>
    <col min="12620" max="12620" width="7.5703125" style="108" customWidth="1"/>
    <col min="12621" max="12621" width="10.28515625" style="108" customWidth="1"/>
    <col min="12622" max="12624" width="9.42578125" style="108" customWidth="1"/>
    <col min="12625" max="12625" width="7.5703125" style="108" customWidth="1"/>
    <col min="12626" max="12626" width="9.42578125" style="108" customWidth="1"/>
    <col min="12627" max="12627" width="9.5703125" style="108" customWidth="1"/>
    <col min="12628" max="12628" width="7.5703125" style="108" customWidth="1"/>
    <col min="12629" max="12629" width="9" style="108" customWidth="1"/>
    <col min="12630" max="12630" width="9.7109375" style="108" customWidth="1"/>
    <col min="12631" max="12631" width="8.140625" style="108" customWidth="1"/>
    <col min="12632" max="12635" width="9.85546875" style="108" customWidth="1"/>
    <col min="12636" max="12636" width="11.5703125" style="108" customWidth="1"/>
    <col min="12637" max="12637" width="8.42578125" style="108" customWidth="1"/>
    <col min="12638" max="12638" width="8.140625" style="108" customWidth="1"/>
    <col min="12639" max="12639" width="11.42578125" style="108" customWidth="1"/>
    <col min="12640" max="12640" width="8.28515625" style="108" customWidth="1"/>
    <col min="12641" max="12642" width="9.85546875" style="108" customWidth="1"/>
    <col min="12643" max="12643" width="11" style="108" customWidth="1"/>
    <col min="12644" max="12644" width="10.42578125" style="108" customWidth="1"/>
    <col min="12645" max="12645" width="9" style="108" customWidth="1"/>
    <col min="12646" max="12646" width="8.140625" style="108" customWidth="1"/>
    <col min="12647" max="12647" width="7.5703125" style="108" customWidth="1"/>
    <col min="12648" max="12649" width="9.5703125" style="108" customWidth="1"/>
    <col min="12650" max="12650" width="9.42578125" style="108" customWidth="1"/>
    <col min="12651" max="12651" width="8.7109375" style="108" customWidth="1"/>
    <col min="12652" max="12652" width="8.28515625" style="108" customWidth="1"/>
    <col min="12653" max="12653" width="10.42578125" style="108" customWidth="1"/>
    <col min="12654" max="12654" width="7.5703125" style="108" customWidth="1"/>
    <col min="12655" max="12655" width="13" style="108" customWidth="1"/>
    <col min="12656" max="12656" width="10.85546875" style="108" customWidth="1"/>
    <col min="12657" max="12657" width="9.85546875" style="108" customWidth="1"/>
    <col min="12658" max="12660" width="9.42578125" style="108" customWidth="1"/>
    <col min="12661" max="12661" width="11.42578125" style="108" customWidth="1"/>
    <col min="12662" max="12662" width="8.42578125" style="108" customWidth="1"/>
    <col min="12663" max="12663" width="22.42578125" style="108" customWidth="1"/>
    <col min="12664" max="12665" width="0" style="108" hidden="1" customWidth="1"/>
    <col min="12666" max="12666" width="11.42578125" style="108" customWidth="1"/>
    <col min="12667" max="12668" width="10.140625" style="108" customWidth="1"/>
    <col min="12669" max="12800" width="9.140625" style="108"/>
    <col min="12801" max="12801" width="9.42578125" style="108" customWidth="1"/>
    <col min="12802" max="12802" width="9.140625" style="108" customWidth="1"/>
    <col min="12803" max="12803" width="10.85546875" style="108" customWidth="1"/>
    <col min="12804" max="12804" width="7.5703125" style="108" customWidth="1"/>
    <col min="12805" max="12806" width="10.28515625" style="108" customWidth="1"/>
    <col min="12807" max="12807" width="9.140625" style="108" customWidth="1"/>
    <col min="12808" max="12808" width="7.5703125" style="108" customWidth="1"/>
    <col min="12809" max="12810" width="9.85546875" style="108" customWidth="1"/>
    <col min="12811" max="12811" width="9.7109375" style="108" customWidth="1"/>
    <col min="12812" max="12812" width="7.5703125" style="108" customWidth="1"/>
    <col min="12813" max="12813" width="9.42578125" style="108" customWidth="1"/>
    <col min="12814" max="12816" width="10.140625" style="108" customWidth="1"/>
    <col min="12817" max="12817" width="7.5703125" style="108" customWidth="1"/>
    <col min="12818" max="12819" width="8.42578125" style="108" customWidth="1"/>
    <col min="12820" max="12820" width="8.28515625" style="108" customWidth="1"/>
    <col min="12821" max="12822" width="7.5703125" style="108" customWidth="1"/>
    <col min="12823" max="12825" width="10.140625" style="108" customWidth="1"/>
    <col min="12826" max="12826" width="7.5703125" style="108" customWidth="1"/>
    <col min="12827" max="12828" width="8.5703125" style="108" customWidth="1"/>
    <col min="12829" max="12829" width="8.85546875" style="108" customWidth="1"/>
    <col min="12830" max="12831" width="7.5703125" style="108" customWidth="1"/>
    <col min="12832" max="12835" width="10.7109375" style="108" customWidth="1"/>
    <col min="12836" max="12837" width="11.28515625" style="108" customWidth="1"/>
    <col min="12838" max="12838" width="9.140625" style="108" customWidth="1"/>
    <col min="12839" max="12839" width="10.140625" style="108" customWidth="1"/>
    <col min="12840" max="12840" width="7.5703125" style="108" customWidth="1"/>
    <col min="12841" max="12842" width="10.85546875" style="108" customWidth="1"/>
    <col min="12843" max="12843" width="10.42578125" style="108" customWidth="1"/>
    <col min="12844" max="12844" width="7.5703125" style="108" customWidth="1"/>
    <col min="12845" max="12846" width="9" style="108" customWidth="1"/>
    <col min="12847" max="12847" width="10.5703125" style="108" customWidth="1"/>
    <col min="12848" max="12849" width="7.5703125" style="108" customWidth="1"/>
    <col min="12850" max="12852" width="10.28515625" style="108" customWidth="1"/>
    <col min="12853" max="12853" width="8.85546875" style="108" customWidth="1"/>
    <col min="12854" max="12854" width="8.42578125" style="108" customWidth="1"/>
    <col min="12855" max="12855" width="9.5703125" style="108" customWidth="1"/>
    <col min="12856" max="12856" width="7.5703125" style="108" customWidth="1"/>
    <col min="12857" max="12857" width="11.5703125" style="108" customWidth="1"/>
    <col min="12858" max="12858" width="7.5703125" style="108" customWidth="1"/>
    <col min="12859" max="12859" width="9.28515625" style="108" customWidth="1"/>
    <col min="12860" max="12862" width="10" style="108" customWidth="1"/>
    <col min="12863" max="12863" width="7.5703125" style="108" customWidth="1"/>
    <col min="12864" max="12864" width="8.85546875" style="108" customWidth="1"/>
    <col min="12865" max="12865" width="8.7109375" style="108" customWidth="1"/>
    <col min="12866" max="12867" width="7.5703125" style="108" customWidth="1"/>
    <col min="12868" max="12868" width="11" style="108" customWidth="1"/>
    <col min="12869" max="12871" width="9.85546875" style="108" customWidth="1"/>
    <col min="12872" max="12873" width="9" style="108" customWidth="1"/>
    <col min="12874" max="12874" width="9.140625" style="108" customWidth="1"/>
    <col min="12875" max="12875" width="8.85546875" style="108" customWidth="1"/>
    <col min="12876" max="12876" width="7.5703125" style="108" customWidth="1"/>
    <col min="12877" max="12877" width="10.28515625" style="108" customWidth="1"/>
    <col min="12878" max="12880" width="9.42578125" style="108" customWidth="1"/>
    <col min="12881" max="12881" width="7.5703125" style="108" customWidth="1"/>
    <col min="12882" max="12882" width="9.42578125" style="108" customWidth="1"/>
    <col min="12883" max="12883" width="9.5703125" style="108" customWidth="1"/>
    <col min="12884" max="12884" width="7.5703125" style="108" customWidth="1"/>
    <col min="12885" max="12885" width="9" style="108" customWidth="1"/>
    <col min="12886" max="12886" width="9.7109375" style="108" customWidth="1"/>
    <col min="12887" max="12887" width="8.140625" style="108" customWidth="1"/>
    <col min="12888" max="12891" width="9.85546875" style="108" customWidth="1"/>
    <col min="12892" max="12892" width="11.5703125" style="108" customWidth="1"/>
    <col min="12893" max="12893" width="8.42578125" style="108" customWidth="1"/>
    <col min="12894" max="12894" width="8.140625" style="108" customWidth="1"/>
    <col min="12895" max="12895" width="11.42578125" style="108" customWidth="1"/>
    <col min="12896" max="12896" width="8.28515625" style="108" customWidth="1"/>
    <col min="12897" max="12898" width="9.85546875" style="108" customWidth="1"/>
    <col min="12899" max="12899" width="11" style="108" customWidth="1"/>
    <col min="12900" max="12900" width="10.42578125" style="108" customWidth="1"/>
    <col min="12901" max="12901" width="9" style="108" customWidth="1"/>
    <col min="12902" max="12902" width="8.140625" style="108" customWidth="1"/>
    <col min="12903" max="12903" width="7.5703125" style="108" customWidth="1"/>
    <col min="12904" max="12905" width="9.5703125" style="108" customWidth="1"/>
    <col min="12906" max="12906" width="9.42578125" style="108" customWidth="1"/>
    <col min="12907" max="12907" width="8.7109375" style="108" customWidth="1"/>
    <col min="12908" max="12908" width="8.28515625" style="108" customWidth="1"/>
    <col min="12909" max="12909" width="10.42578125" style="108" customWidth="1"/>
    <col min="12910" max="12910" width="7.5703125" style="108" customWidth="1"/>
    <col min="12911" max="12911" width="13" style="108" customWidth="1"/>
    <col min="12912" max="12912" width="10.85546875" style="108" customWidth="1"/>
    <col min="12913" max="12913" width="9.85546875" style="108" customWidth="1"/>
    <col min="12914" max="12916" width="9.42578125" style="108" customWidth="1"/>
    <col min="12917" max="12917" width="11.42578125" style="108" customWidth="1"/>
    <col min="12918" max="12918" width="8.42578125" style="108" customWidth="1"/>
    <col min="12919" max="12919" width="22.42578125" style="108" customWidth="1"/>
    <col min="12920" max="12921" width="0" style="108" hidden="1" customWidth="1"/>
    <col min="12922" max="12922" width="11.42578125" style="108" customWidth="1"/>
    <col min="12923" max="12924" width="10.140625" style="108" customWidth="1"/>
    <col min="12925" max="13056" width="9.140625" style="108"/>
    <col min="13057" max="13057" width="9.42578125" style="108" customWidth="1"/>
    <col min="13058" max="13058" width="9.140625" style="108" customWidth="1"/>
    <col min="13059" max="13059" width="10.85546875" style="108" customWidth="1"/>
    <col min="13060" max="13060" width="7.5703125" style="108" customWidth="1"/>
    <col min="13061" max="13062" width="10.28515625" style="108" customWidth="1"/>
    <col min="13063" max="13063" width="9.140625" style="108" customWidth="1"/>
    <col min="13064" max="13064" width="7.5703125" style="108" customWidth="1"/>
    <col min="13065" max="13066" width="9.85546875" style="108" customWidth="1"/>
    <col min="13067" max="13067" width="9.7109375" style="108" customWidth="1"/>
    <col min="13068" max="13068" width="7.5703125" style="108" customWidth="1"/>
    <col min="13069" max="13069" width="9.42578125" style="108" customWidth="1"/>
    <col min="13070" max="13072" width="10.140625" style="108" customWidth="1"/>
    <col min="13073" max="13073" width="7.5703125" style="108" customWidth="1"/>
    <col min="13074" max="13075" width="8.42578125" style="108" customWidth="1"/>
    <col min="13076" max="13076" width="8.28515625" style="108" customWidth="1"/>
    <col min="13077" max="13078" width="7.5703125" style="108" customWidth="1"/>
    <col min="13079" max="13081" width="10.140625" style="108" customWidth="1"/>
    <col min="13082" max="13082" width="7.5703125" style="108" customWidth="1"/>
    <col min="13083" max="13084" width="8.5703125" style="108" customWidth="1"/>
    <col min="13085" max="13085" width="8.85546875" style="108" customWidth="1"/>
    <col min="13086" max="13087" width="7.5703125" style="108" customWidth="1"/>
    <col min="13088" max="13091" width="10.7109375" style="108" customWidth="1"/>
    <col min="13092" max="13093" width="11.28515625" style="108" customWidth="1"/>
    <col min="13094" max="13094" width="9.140625" style="108" customWidth="1"/>
    <col min="13095" max="13095" width="10.140625" style="108" customWidth="1"/>
    <col min="13096" max="13096" width="7.5703125" style="108" customWidth="1"/>
    <col min="13097" max="13098" width="10.85546875" style="108" customWidth="1"/>
    <col min="13099" max="13099" width="10.42578125" style="108" customWidth="1"/>
    <col min="13100" max="13100" width="7.5703125" style="108" customWidth="1"/>
    <col min="13101" max="13102" width="9" style="108" customWidth="1"/>
    <col min="13103" max="13103" width="10.5703125" style="108" customWidth="1"/>
    <col min="13104" max="13105" width="7.5703125" style="108" customWidth="1"/>
    <col min="13106" max="13108" width="10.28515625" style="108" customWidth="1"/>
    <col min="13109" max="13109" width="8.85546875" style="108" customWidth="1"/>
    <col min="13110" max="13110" width="8.42578125" style="108" customWidth="1"/>
    <col min="13111" max="13111" width="9.5703125" style="108" customWidth="1"/>
    <col min="13112" max="13112" width="7.5703125" style="108" customWidth="1"/>
    <col min="13113" max="13113" width="11.5703125" style="108" customWidth="1"/>
    <col min="13114" max="13114" width="7.5703125" style="108" customWidth="1"/>
    <col min="13115" max="13115" width="9.28515625" style="108" customWidth="1"/>
    <col min="13116" max="13118" width="10" style="108" customWidth="1"/>
    <col min="13119" max="13119" width="7.5703125" style="108" customWidth="1"/>
    <col min="13120" max="13120" width="8.85546875" style="108" customWidth="1"/>
    <col min="13121" max="13121" width="8.7109375" style="108" customWidth="1"/>
    <col min="13122" max="13123" width="7.5703125" style="108" customWidth="1"/>
    <col min="13124" max="13124" width="11" style="108" customWidth="1"/>
    <col min="13125" max="13127" width="9.85546875" style="108" customWidth="1"/>
    <col min="13128" max="13129" width="9" style="108" customWidth="1"/>
    <col min="13130" max="13130" width="9.140625" style="108" customWidth="1"/>
    <col min="13131" max="13131" width="8.85546875" style="108" customWidth="1"/>
    <col min="13132" max="13132" width="7.5703125" style="108" customWidth="1"/>
    <col min="13133" max="13133" width="10.28515625" style="108" customWidth="1"/>
    <col min="13134" max="13136" width="9.42578125" style="108" customWidth="1"/>
    <col min="13137" max="13137" width="7.5703125" style="108" customWidth="1"/>
    <col min="13138" max="13138" width="9.42578125" style="108" customWidth="1"/>
    <col min="13139" max="13139" width="9.5703125" style="108" customWidth="1"/>
    <col min="13140" max="13140" width="7.5703125" style="108" customWidth="1"/>
    <col min="13141" max="13141" width="9" style="108" customWidth="1"/>
    <col min="13142" max="13142" width="9.7109375" style="108" customWidth="1"/>
    <col min="13143" max="13143" width="8.140625" style="108" customWidth="1"/>
    <col min="13144" max="13147" width="9.85546875" style="108" customWidth="1"/>
    <col min="13148" max="13148" width="11.5703125" style="108" customWidth="1"/>
    <col min="13149" max="13149" width="8.42578125" style="108" customWidth="1"/>
    <col min="13150" max="13150" width="8.140625" style="108" customWidth="1"/>
    <col min="13151" max="13151" width="11.42578125" style="108" customWidth="1"/>
    <col min="13152" max="13152" width="8.28515625" style="108" customWidth="1"/>
    <col min="13153" max="13154" width="9.85546875" style="108" customWidth="1"/>
    <col min="13155" max="13155" width="11" style="108" customWidth="1"/>
    <col min="13156" max="13156" width="10.42578125" style="108" customWidth="1"/>
    <col min="13157" max="13157" width="9" style="108" customWidth="1"/>
    <col min="13158" max="13158" width="8.140625" style="108" customWidth="1"/>
    <col min="13159" max="13159" width="7.5703125" style="108" customWidth="1"/>
    <col min="13160" max="13161" width="9.5703125" style="108" customWidth="1"/>
    <col min="13162" max="13162" width="9.42578125" style="108" customWidth="1"/>
    <col min="13163" max="13163" width="8.7109375" style="108" customWidth="1"/>
    <col min="13164" max="13164" width="8.28515625" style="108" customWidth="1"/>
    <col min="13165" max="13165" width="10.42578125" style="108" customWidth="1"/>
    <col min="13166" max="13166" width="7.5703125" style="108" customWidth="1"/>
    <col min="13167" max="13167" width="13" style="108" customWidth="1"/>
    <col min="13168" max="13168" width="10.85546875" style="108" customWidth="1"/>
    <col min="13169" max="13169" width="9.85546875" style="108" customWidth="1"/>
    <col min="13170" max="13172" width="9.42578125" style="108" customWidth="1"/>
    <col min="13173" max="13173" width="11.42578125" style="108" customWidth="1"/>
    <col min="13174" max="13174" width="8.42578125" style="108" customWidth="1"/>
    <col min="13175" max="13175" width="22.42578125" style="108" customWidth="1"/>
    <col min="13176" max="13177" width="0" style="108" hidden="1" customWidth="1"/>
    <col min="13178" max="13178" width="11.42578125" style="108" customWidth="1"/>
    <col min="13179" max="13180" width="10.140625" style="108" customWidth="1"/>
    <col min="13181" max="13312" width="9.140625" style="108"/>
    <col min="13313" max="13313" width="9.42578125" style="108" customWidth="1"/>
    <col min="13314" max="13314" width="9.140625" style="108" customWidth="1"/>
    <col min="13315" max="13315" width="10.85546875" style="108" customWidth="1"/>
    <col min="13316" max="13316" width="7.5703125" style="108" customWidth="1"/>
    <col min="13317" max="13318" width="10.28515625" style="108" customWidth="1"/>
    <col min="13319" max="13319" width="9.140625" style="108" customWidth="1"/>
    <col min="13320" max="13320" width="7.5703125" style="108" customWidth="1"/>
    <col min="13321" max="13322" width="9.85546875" style="108" customWidth="1"/>
    <col min="13323" max="13323" width="9.7109375" style="108" customWidth="1"/>
    <col min="13324" max="13324" width="7.5703125" style="108" customWidth="1"/>
    <col min="13325" max="13325" width="9.42578125" style="108" customWidth="1"/>
    <col min="13326" max="13328" width="10.140625" style="108" customWidth="1"/>
    <col min="13329" max="13329" width="7.5703125" style="108" customWidth="1"/>
    <col min="13330" max="13331" width="8.42578125" style="108" customWidth="1"/>
    <col min="13332" max="13332" width="8.28515625" style="108" customWidth="1"/>
    <col min="13333" max="13334" width="7.5703125" style="108" customWidth="1"/>
    <col min="13335" max="13337" width="10.140625" style="108" customWidth="1"/>
    <col min="13338" max="13338" width="7.5703125" style="108" customWidth="1"/>
    <col min="13339" max="13340" width="8.5703125" style="108" customWidth="1"/>
    <col min="13341" max="13341" width="8.85546875" style="108" customWidth="1"/>
    <col min="13342" max="13343" width="7.5703125" style="108" customWidth="1"/>
    <col min="13344" max="13347" width="10.7109375" style="108" customWidth="1"/>
    <col min="13348" max="13349" width="11.28515625" style="108" customWidth="1"/>
    <col min="13350" max="13350" width="9.140625" style="108" customWidth="1"/>
    <col min="13351" max="13351" width="10.140625" style="108" customWidth="1"/>
    <col min="13352" max="13352" width="7.5703125" style="108" customWidth="1"/>
    <col min="13353" max="13354" width="10.85546875" style="108" customWidth="1"/>
    <col min="13355" max="13355" width="10.42578125" style="108" customWidth="1"/>
    <col min="13356" max="13356" width="7.5703125" style="108" customWidth="1"/>
    <col min="13357" max="13358" width="9" style="108" customWidth="1"/>
    <col min="13359" max="13359" width="10.5703125" style="108" customWidth="1"/>
    <col min="13360" max="13361" width="7.5703125" style="108" customWidth="1"/>
    <col min="13362" max="13364" width="10.28515625" style="108" customWidth="1"/>
    <col min="13365" max="13365" width="8.85546875" style="108" customWidth="1"/>
    <col min="13366" max="13366" width="8.42578125" style="108" customWidth="1"/>
    <col min="13367" max="13367" width="9.5703125" style="108" customWidth="1"/>
    <col min="13368" max="13368" width="7.5703125" style="108" customWidth="1"/>
    <col min="13369" max="13369" width="11.5703125" style="108" customWidth="1"/>
    <col min="13370" max="13370" width="7.5703125" style="108" customWidth="1"/>
    <col min="13371" max="13371" width="9.28515625" style="108" customWidth="1"/>
    <col min="13372" max="13374" width="10" style="108" customWidth="1"/>
    <col min="13375" max="13375" width="7.5703125" style="108" customWidth="1"/>
    <col min="13376" max="13376" width="8.85546875" style="108" customWidth="1"/>
    <col min="13377" max="13377" width="8.7109375" style="108" customWidth="1"/>
    <col min="13378" max="13379" width="7.5703125" style="108" customWidth="1"/>
    <col min="13380" max="13380" width="11" style="108" customWidth="1"/>
    <col min="13381" max="13383" width="9.85546875" style="108" customWidth="1"/>
    <col min="13384" max="13385" width="9" style="108" customWidth="1"/>
    <col min="13386" max="13386" width="9.140625" style="108" customWidth="1"/>
    <col min="13387" max="13387" width="8.85546875" style="108" customWidth="1"/>
    <col min="13388" max="13388" width="7.5703125" style="108" customWidth="1"/>
    <col min="13389" max="13389" width="10.28515625" style="108" customWidth="1"/>
    <col min="13390" max="13392" width="9.42578125" style="108" customWidth="1"/>
    <col min="13393" max="13393" width="7.5703125" style="108" customWidth="1"/>
    <col min="13394" max="13394" width="9.42578125" style="108" customWidth="1"/>
    <col min="13395" max="13395" width="9.5703125" style="108" customWidth="1"/>
    <col min="13396" max="13396" width="7.5703125" style="108" customWidth="1"/>
    <col min="13397" max="13397" width="9" style="108" customWidth="1"/>
    <col min="13398" max="13398" width="9.7109375" style="108" customWidth="1"/>
    <col min="13399" max="13399" width="8.140625" style="108" customWidth="1"/>
    <col min="13400" max="13403" width="9.85546875" style="108" customWidth="1"/>
    <col min="13404" max="13404" width="11.5703125" style="108" customWidth="1"/>
    <col min="13405" max="13405" width="8.42578125" style="108" customWidth="1"/>
    <col min="13406" max="13406" width="8.140625" style="108" customWidth="1"/>
    <col min="13407" max="13407" width="11.42578125" style="108" customWidth="1"/>
    <col min="13408" max="13408" width="8.28515625" style="108" customWidth="1"/>
    <col min="13409" max="13410" width="9.85546875" style="108" customWidth="1"/>
    <col min="13411" max="13411" width="11" style="108" customWidth="1"/>
    <col min="13412" max="13412" width="10.42578125" style="108" customWidth="1"/>
    <col min="13413" max="13413" width="9" style="108" customWidth="1"/>
    <col min="13414" max="13414" width="8.140625" style="108" customWidth="1"/>
    <col min="13415" max="13415" width="7.5703125" style="108" customWidth="1"/>
    <col min="13416" max="13417" width="9.5703125" style="108" customWidth="1"/>
    <col min="13418" max="13418" width="9.42578125" style="108" customWidth="1"/>
    <col min="13419" max="13419" width="8.7109375" style="108" customWidth="1"/>
    <col min="13420" max="13420" width="8.28515625" style="108" customWidth="1"/>
    <col min="13421" max="13421" width="10.42578125" style="108" customWidth="1"/>
    <col min="13422" max="13422" width="7.5703125" style="108" customWidth="1"/>
    <col min="13423" max="13423" width="13" style="108" customWidth="1"/>
    <col min="13424" max="13424" width="10.85546875" style="108" customWidth="1"/>
    <col min="13425" max="13425" width="9.85546875" style="108" customWidth="1"/>
    <col min="13426" max="13428" width="9.42578125" style="108" customWidth="1"/>
    <col min="13429" max="13429" width="11.42578125" style="108" customWidth="1"/>
    <col min="13430" max="13430" width="8.42578125" style="108" customWidth="1"/>
    <col min="13431" max="13431" width="22.42578125" style="108" customWidth="1"/>
    <col min="13432" max="13433" width="0" style="108" hidden="1" customWidth="1"/>
    <col min="13434" max="13434" width="11.42578125" style="108" customWidth="1"/>
    <col min="13435" max="13436" width="10.140625" style="108" customWidth="1"/>
    <col min="13437" max="13568" width="9.140625" style="108"/>
    <col min="13569" max="13569" width="9.42578125" style="108" customWidth="1"/>
    <col min="13570" max="13570" width="9.140625" style="108" customWidth="1"/>
    <col min="13571" max="13571" width="10.85546875" style="108" customWidth="1"/>
    <col min="13572" max="13572" width="7.5703125" style="108" customWidth="1"/>
    <col min="13573" max="13574" width="10.28515625" style="108" customWidth="1"/>
    <col min="13575" max="13575" width="9.140625" style="108" customWidth="1"/>
    <col min="13576" max="13576" width="7.5703125" style="108" customWidth="1"/>
    <col min="13577" max="13578" width="9.85546875" style="108" customWidth="1"/>
    <col min="13579" max="13579" width="9.7109375" style="108" customWidth="1"/>
    <col min="13580" max="13580" width="7.5703125" style="108" customWidth="1"/>
    <col min="13581" max="13581" width="9.42578125" style="108" customWidth="1"/>
    <col min="13582" max="13584" width="10.140625" style="108" customWidth="1"/>
    <col min="13585" max="13585" width="7.5703125" style="108" customWidth="1"/>
    <col min="13586" max="13587" width="8.42578125" style="108" customWidth="1"/>
    <col min="13588" max="13588" width="8.28515625" style="108" customWidth="1"/>
    <col min="13589" max="13590" width="7.5703125" style="108" customWidth="1"/>
    <col min="13591" max="13593" width="10.140625" style="108" customWidth="1"/>
    <col min="13594" max="13594" width="7.5703125" style="108" customWidth="1"/>
    <col min="13595" max="13596" width="8.5703125" style="108" customWidth="1"/>
    <col min="13597" max="13597" width="8.85546875" style="108" customWidth="1"/>
    <col min="13598" max="13599" width="7.5703125" style="108" customWidth="1"/>
    <col min="13600" max="13603" width="10.7109375" style="108" customWidth="1"/>
    <col min="13604" max="13605" width="11.28515625" style="108" customWidth="1"/>
    <col min="13606" max="13606" width="9.140625" style="108" customWidth="1"/>
    <col min="13607" max="13607" width="10.140625" style="108" customWidth="1"/>
    <col min="13608" max="13608" width="7.5703125" style="108" customWidth="1"/>
    <col min="13609" max="13610" width="10.85546875" style="108" customWidth="1"/>
    <col min="13611" max="13611" width="10.42578125" style="108" customWidth="1"/>
    <col min="13612" max="13612" width="7.5703125" style="108" customWidth="1"/>
    <col min="13613" max="13614" width="9" style="108" customWidth="1"/>
    <col min="13615" max="13615" width="10.5703125" style="108" customWidth="1"/>
    <col min="13616" max="13617" width="7.5703125" style="108" customWidth="1"/>
    <col min="13618" max="13620" width="10.28515625" style="108" customWidth="1"/>
    <col min="13621" max="13621" width="8.85546875" style="108" customWidth="1"/>
    <col min="13622" max="13622" width="8.42578125" style="108" customWidth="1"/>
    <col min="13623" max="13623" width="9.5703125" style="108" customWidth="1"/>
    <col min="13624" max="13624" width="7.5703125" style="108" customWidth="1"/>
    <col min="13625" max="13625" width="11.5703125" style="108" customWidth="1"/>
    <col min="13626" max="13626" width="7.5703125" style="108" customWidth="1"/>
    <col min="13627" max="13627" width="9.28515625" style="108" customWidth="1"/>
    <col min="13628" max="13630" width="10" style="108" customWidth="1"/>
    <col min="13631" max="13631" width="7.5703125" style="108" customWidth="1"/>
    <col min="13632" max="13632" width="8.85546875" style="108" customWidth="1"/>
    <col min="13633" max="13633" width="8.7109375" style="108" customWidth="1"/>
    <col min="13634" max="13635" width="7.5703125" style="108" customWidth="1"/>
    <col min="13636" max="13636" width="11" style="108" customWidth="1"/>
    <col min="13637" max="13639" width="9.85546875" style="108" customWidth="1"/>
    <col min="13640" max="13641" width="9" style="108" customWidth="1"/>
    <col min="13642" max="13642" width="9.140625" style="108" customWidth="1"/>
    <col min="13643" max="13643" width="8.85546875" style="108" customWidth="1"/>
    <col min="13644" max="13644" width="7.5703125" style="108" customWidth="1"/>
    <col min="13645" max="13645" width="10.28515625" style="108" customWidth="1"/>
    <col min="13646" max="13648" width="9.42578125" style="108" customWidth="1"/>
    <col min="13649" max="13649" width="7.5703125" style="108" customWidth="1"/>
    <col min="13650" max="13650" width="9.42578125" style="108" customWidth="1"/>
    <col min="13651" max="13651" width="9.5703125" style="108" customWidth="1"/>
    <col min="13652" max="13652" width="7.5703125" style="108" customWidth="1"/>
    <col min="13653" max="13653" width="9" style="108" customWidth="1"/>
    <col min="13654" max="13654" width="9.7109375" style="108" customWidth="1"/>
    <col min="13655" max="13655" width="8.140625" style="108" customWidth="1"/>
    <col min="13656" max="13659" width="9.85546875" style="108" customWidth="1"/>
    <col min="13660" max="13660" width="11.5703125" style="108" customWidth="1"/>
    <col min="13661" max="13661" width="8.42578125" style="108" customWidth="1"/>
    <col min="13662" max="13662" width="8.140625" style="108" customWidth="1"/>
    <col min="13663" max="13663" width="11.42578125" style="108" customWidth="1"/>
    <col min="13664" max="13664" width="8.28515625" style="108" customWidth="1"/>
    <col min="13665" max="13666" width="9.85546875" style="108" customWidth="1"/>
    <col min="13667" max="13667" width="11" style="108" customWidth="1"/>
    <col min="13668" max="13668" width="10.42578125" style="108" customWidth="1"/>
    <col min="13669" max="13669" width="9" style="108" customWidth="1"/>
    <col min="13670" max="13670" width="8.140625" style="108" customWidth="1"/>
    <col min="13671" max="13671" width="7.5703125" style="108" customWidth="1"/>
    <col min="13672" max="13673" width="9.5703125" style="108" customWidth="1"/>
    <col min="13674" max="13674" width="9.42578125" style="108" customWidth="1"/>
    <col min="13675" max="13675" width="8.7109375" style="108" customWidth="1"/>
    <col min="13676" max="13676" width="8.28515625" style="108" customWidth="1"/>
    <col min="13677" max="13677" width="10.42578125" style="108" customWidth="1"/>
    <col min="13678" max="13678" width="7.5703125" style="108" customWidth="1"/>
    <col min="13679" max="13679" width="13" style="108" customWidth="1"/>
    <col min="13680" max="13680" width="10.85546875" style="108" customWidth="1"/>
    <col min="13681" max="13681" width="9.85546875" style="108" customWidth="1"/>
    <col min="13682" max="13684" width="9.42578125" style="108" customWidth="1"/>
    <col min="13685" max="13685" width="11.42578125" style="108" customWidth="1"/>
    <col min="13686" max="13686" width="8.42578125" style="108" customWidth="1"/>
    <col min="13687" max="13687" width="22.42578125" style="108" customWidth="1"/>
    <col min="13688" max="13689" width="0" style="108" hidden="1" customWidth="1"/>
    <col min="13690" max="13690" width="11.42578125" style="108" customWidth="1"/>
    <col min="13691" max="13692" width="10.140625" style="108" customWidth="1"/>
    <col min="13693" max="13824" width="9.140625" style="108"/>
    <col min="13825" max="13825" width="9.42578125" style="108" customWidth="1"/>
    <col min="13826" max="13826" width="9.140625" style="108" customWidth="1"/>
    <col min="13827" max="13827" width="10.85546875" style="108" customWidth="1"/>
    <col min="13828" max="13828" width="7.5703125" style="108" customWidth="1"/>
    <col min="13829" max="13830" width="10.28515625" style="108" customWidth="1"/>
    <col min="13831" max="13831" width="9.140625" style="108" customWidth="1"/>
    <col min="13832" max="13832" width="7.5703125" style="108" customWidth="1"/>
    <col min="13833" max="13834" width="9.85546875" style="108" customWidth="1"/>
    <col min="13835" max="13835" width="9.7109375" style="108" customWidth="1"/>
    <col min="13836" max="13836" width="7.5703125" style="108" customWidth="1"/>
    <col min="13837" max="13837" width="9.42578125" style="108" customWidth="1"/>
    <col min="13838" max="13840" width="10.140625" style="108" customWidth="1"/>
    <col min="13841" max="13841" width="7.5703125" style="108" customWidth="1"/>
    <col min="13842" max="13843" width="8.42578125" style="108" customWidth="1"/>
    <col min="13844" max="13844" width="8.28515625" style="108" customWidth="1"/>
    <col min="13845" max="13846" width="7.5703125" style="108" customWidth="1"/>
    <col min="13847" max="13849" width="10.140625" style="108" customWidth="1"/>
    <col min="13850" max="13850" width="7.5703125" style="108" customWidth="1"/>
    <col min="13851" max="13852" width="8.5703125" style="108" customWidth="1"/>
    <col min="13853" max="13853" width="8.85546875" style="108" customWidth="1"/>
    <col min="13854" max="13855" width="7.5703125" style="108" customWidth="1"/>
    <col min="13856" max="13859" width="10.7109375" style="108" customWidth="1"/>
    <col min="13860" max="13861" width="11.28515625" style="108" customWidth="1"/>
    <col min="13862" max="13862" width="9.140625" style="108" customWidth="1"/>
    <col min="13863" max="13863" width="10.140625" style="108" customWidth="1"/>
    <col min="13864" max="13864" width="7.5703125" style="108" customWidth="1"/>
    <col min="13865" max="13866" width="10.85546875" style="108" customWidth="1"/>
    <col min="13867" max="13867" width="10.42578125" style="108" customWidth="1"/>
    <col min="13868" max="13868" width="7.5703125" style="108" customWidth="1"/>
    <col min="13869" max="13870" width="9" style="108" customWidth="1"/>
    <col min="13871" max="13871" width="10.5703125" style="108" customWidth="1"/>
    <col min="13872" max="13873" width="7.5703125" style="108" customWidth="1"/>
    <col min="13874" max="13876" width="10.28515625" style="108" customWidth="1"/>
    <col min="13877" max="13877" width="8.85546875" style="108" customWidth="1"/>
    <col min="13878" max="13878" width="8.42578125" style="108" customWidth="1"/>
    <col min="13879" max="13879" width="9.5703125" style="108" customWidth="1"/>
    <col min="13880" max="13880" width="7.5703125" style="108" customWidth="1"/>
    <col min="13881" max="13881" width="11.5703125" style="108" customWidth="1"/>
    <col min="13882" max="13882" width="7.5703125" style="108" customWidth="1"/>
    <col min="13883" max="13883" width="9.28515625" style="108" customWidth="1"/>
    <col min="13884" max="13886" width="10" style="108" customWidth="1"/>
    <col min="13887" max="13887" width="7.5703125" style="108" customWidth="1"/>
    <col min="13888" max="13888" width="8.85546875" style="108" customWidth="1"/>
    <col min="13889" max="13889" width="8.7109375" style="108" customWidth="1"/>
    <col min="13890" max="13891" width="7.5703125" style="108" customWidth="1"/>
    <col min="13892" max="13892" width="11" style="108" customWidth="1"/>
    <col min="13893" max="13895" width="9.85546875" style="108" customWidth="1"/>
    <col min="13896" max="13897" width="9" style="108" customWidth="1"/>
    <col min="13898" max="13898" width="9.140625" style="108" customWidth="1"/>
    <col min="13899" max="13899" width="8.85546875" style="108" customWidth="1"/>
    <col min="13900" max="13900" width="7.5703125" style="108" customWidth="1"/>
    <col min="13901" max="13901" width="10.28515625" style="108" customWidth="1"/>
    <col min="13902" max="13904" width="9.42578125" style="108" customWidth="1"/>
    <col min="13905" max="13905" width="7.5703125" style="108" customWidth="1"/>
    <col min="13906" max="13906" width="9.42578125" style="108" customWidth="1"/>
    <col min="13907" max="13907" width="9.5703125" style="108" customWidth="1"/>
    <col min="13908" max="13908" width="7.5703125" style="108" customWidth="1"/>
    <col min="13909" max="13909" width="9" style="108" customWidth="1"/>
    <col min="13910" max="13910" width="9.7109375" style="108" customWidth="1"/>
    <col min="13911" max="13911" width="8.140625" style="108" customWidth="1"/>
    <col min="13912" max="13915" width="9.85546875" style="108" customWidth="1"/>
    <col min="13916" max="13916" width="11.5703125" style="108" customWidth="1"/>
    <col min="13917" max="13917" width="8.42578125" style="108" customWidth="1"/>
    <col min="13918" max="13918" width="8.140625" style="108" customWidth="1"/>
    <col min="13919" max="13919" width="11.42578125" style="108" customWidth="1"/>
    <col min="13920" max="13920" width="8.28515625" style="108" customWidth="1"/>
    <col min="13921" max="13922" width="9.85546875" style="108" customWidth="1"/>
    <col min="13923" max="13923" width="11" style="108" customWidth="1"/>
    <col min="13924" max="13924" width="10.42578125" style="108" customWidth="1"/>
    <col min="13925" max="13925" width="9" style="108" customWidth="1"/>
    <col min="13926" max="13926" width="8.140625" style="108" customWidth="1"/>
    <col min="13927" max="13927" width="7.5703125" style="108" customWidth="1"/>
    <col min="13928" max="13929" width="9.5703125" style="108" customWidth="1"/>
    <col min="13930" max="13930" width="9.42578125" style="108" customWidth="1"/>
    <col min="13931" max="13931" width="8.7109375" style="108" customWidth="1"/>
    <col min="13932" max="13932" width="8.28515625" style="108" customWidth="1"/>
    <col min="13933" max="13933" width="10.42578125" style="108" customWidth="1"/>
    <col min="13934" max="13934" width="7.5703125" style="108" customWidth="1"/>
    <col min="13935" max="13935" width="13" style="108" customWidth="1"/>
    <col min="13936" max="13936" width="10.85546875" style="108" customWidth="1"/>
    <col min="13937" max="13937" width="9.85546875" style="108" customWidth="1"/>
    <col min="13938" max="13940" width="9.42578125" style="108" customWidth="1"/>
    <col min="13941" max="13941" width="11.42578125" style="108" customWidth="1"/>
    <col min="13942" max="13942" width="8.42578125" style="108" customWidth="1"/>
    <col min="13943" max="13943" width="22.42578125" style="108" customWidth="1"/>
    <col min="13944" max="13945" width="0" style="108" hidden="1" customWidth="1"/>
    <col min="13946" max="13946" width="11.42578125" style="108" customWidth="1"/>
    <col min="13947" max="13948" width="10.140625" style="108" customWidth="1"/>
    <col min="13949" max="14080" width="9.140625" style="108"/>
    <col min="14081" max="14081" width="9.42578125" style="108" customWidth="1"/>
    <col min="14082" max="14082" width="9.140625" style="108" customWidth="1"/>
    <col min="14083" max="14083" width="10.85546875" style="108" customWidth="1"/>
    <col min="14084" max="14084" width="7.5703125" style="108" customWidth="1"/>
    <col min="14085" max="14086" width="10.28515625" style="108" customWidth="1"/>
    <col min="14087" max="14087" width="9.140625" style="108" customWidth="1"/>
    <col min="14088" max="14088" width="7.5703125" style="108" customWidth="1"/>
    <col min="14089" max="14090" width="9.85546875" style="108" customWidth="1"/>
    <col min="14091" max="14091" width="9.7109375" style="108" customWidth="1"/>
    <col min="14092" max="14092" width="7.5703125" style="108" customWidth="1"/>
    <col min="14093" max="14093" width="9.42578125" style="108" customWidth="1"/>
    <col min="14094" max="14096" width="10.140625" style="108" customWidth="1"/>
    <col min="14097" max="14097" width="7.5703125" style="108" customWidth="1"/>
    <col min="14098" max="14099" width="8.42578125" style="108" customWidth="1"/>
    <col min="14100" max="14100" width="8.28515625" style="108" customWidth="1"/>
    <col min="14101" max="14102" width="7.5703125" style="108" customWidth="1"/>
    <col min="14103" max="14105" width="10.140625" style="108" customWidth="1"/>
    <col min="14106" max="14106" width="7.5703125" style="108" customWidth="1"/>
    <col min="14107" max="14108" width="8.5703125" style="108" customWidth="1"/>
    <col min="14109" max="14109" width="8.85546875" style="108" customWidth="1"/>
    <col min="14110" max="14111" width="7.5703125" style="108" customWidth="1"/>
    <col min="14112" max="14115" width="10.7109375" style="108" customWidth="1"/>
    <col min="14116" max="14117" width="11.28515625" style="108" customWidth="1"/>
    <col min="14118" max="14118" width="9.140625" style="108" customWidth="1"/>
    <col min="14119" max="14119" width="10.140625" style="108" customWidth="1"/>
    <col min="14120" max="14120" width="7.5703125" style="108" customWidth="1"/>
    <col min="14121" max="14122" width="10.85546875" style="108" customWidth="1"/>
    <col min="14123" max="14123" width="10.42578125" style="108" customWidth="1"/>
    <col min="14124" max="14124" width="7.5703125" style="108" customWidth="1"/>
    <col min="14125" max="14126" width="9" style="108" customWidth="1"/>
    <col min="14127" max="14127" width="10.5703125" style="108" customWidth="1"/>
    <col min="14128" max="14129" width="7.5703125" style="108" customWidth="1"/>
    <col min="14130" max="14132" width="10.28515625" style="108" customWidth="1"/>
    <col min="14133" max="14133" width="8.85546875" style="108" customWidth="1"/>
    <col min="14134" max="14134" width="8.42578125" style="108" customWidth="1"/>
    <col min="14135" max="14135" width="9.5703125" style="108" customWidth="1"/>
    <col min="14136" max="14136" width="7.5703125" style="108" customWidth="1"/>
    <col min="14137" max="14137" width="11.5703125" style="108" customWidth="1"/>
    <col min="14138" max="14138" width="7.5703125" style="108" customWidth="1"/>
    <col min="14139" max="14139" width="9.28515625" style="108" customWidth="1"/>
    <col min="14140" max="14142" width="10" style="108" customWidth="1"/>
    <col min="14143" max="14143" width="7.5703125" style="108" customWidth="1"/>
    <col min="14144" max="14144" width="8.85546875" style="108" customWidth="1"/>
    <col min="14145" max="14145" width="8.7109375" style="108" customWidth="1"/>
    <col min="14146" max="14147" width="7.5703125" style="108" customWidth="1"/>
    <col min="14148" max="14148" width="11" style="108" customWidth="1"/>
    <col min="14149" max="14151" width="9.85546875" style="108" customWidth="1"/>
    <col min="14152" max="14153" width="9" style="108" customWidth="1"/>
    <col min="14154" max="14154" width="9.140625" style="108" customWidth="1"/>
    <col min="14155" max="14155" width="8.85546875" style="108" customWidth="1"/>
    <col min="14156" max="14156" width="7.5703125" style="108" customWidth="1"/>
    <col min="14157" max="14157" width="10.28515625" style="108" customWidth="1"/>
    <col min="14158" max="14160" width="9.42578125" style="108" customWidth="1"/>
    <col min="14161" max="14161" width="7.5703125" style="108" customWidth="1"/>
    <col min="14162" max="14162" width="9.42578125" style="108" customWidth="1"/>
    <col min="14163" max="14163" width="9.5703125" style="108" customWidth="1"/>
    <col min="14164" max="14164" width="7.5703125" style="108" customWidth="1"/>
    <col min="14165" max="14165" width="9" style="108" customWidth="1"/>
    <col min="14166" max="14166" width="9.7109375" style="108" customWidth="1"/>
    <col min="14167" max="14167" width="8.140625" style="108" customWidth="1"/>
    <col min="14168" max="14171" width="9.85546875" style="108" customWidth="1"/>
    <col min="14172" max="14172" width="11.5703125" style="108" customWidth="1"/>
    <col min="14173" max="14173" width="8.42578125" style="108" customWidth="1"/>
    <col min="14174" max="14174" width="8.140625" style="108" customWidth="1"/>
    <col min="14175" max="14175" width="11.42578125" style="108" customWidth="1"/>
    <col min="14176" max="14176" width="8.28515625" style="108" customWidth="1"/>
    <col min="14177" max="14178" width="9.85546875" style="108" customWidth="1"/>
    <col min="14179" max="14179" width="11" style="108" customWidth="1"/>
    <col min="14180" max="14180" width="10.42578125" style="108" customWidth="1"/>
    <col min="14181" max="14181" width="9" style="108" customWidth="1"/>
    <col min="14182" max="14182" width="8.140625" style="108" customWidth="1"/>
    <col min="14183" max="14183" width="7.5703125" style="108" customWidth="1"/>
    <col min="14184" max="14185" width="9.5703125" style="108" customWidth="1"/>
    <col min="14186" max="14186" width="9.42578125" style="108" customWidth="1"/>
    <col min="14187" max="14187" width="8.7109375" style="108" customWidth="1"/>
    <col min="14188" max="14188" width="8.28515625" style="108" customWidth="1"/>
    <col min="14189" max="14189" width="10.42578125" style="108" customWidth="1"/>
    <col min="14190" max="14190" width="7.5703125" style="108" customWidth="1"/>
    <col min="14191" max="14191" width="13" style="108" customWidth="1"/>
    <col min="14192" max="14192" width="10.85546875" style="108" customWidth="1"/>
    <col min="14193" max="14193" width="9.85546875" style="108" customWidth="1"/>
    <col min="14194" max="14196" width="9.42578125" style="108" customWidth="1"/>
    <col min="14197" max="14197" width="11.42578125" style="108" customWidth="1"/>
    <col min="14198" max="14198" width="8.42578125" style="108" customWidth="1"/>
    <col min="14199" max="14199" width="22.42578125" style="108" customWidth="1"/>
    <col min="14200" max="14201" width="0" style="108" hidden="1" customWidth="1"/>
    <col min="14202" max="14202" width="11.42578125" style="108" customWidth="1"/>
    <col min="14203" max="14204" width="10.140625" style="108" customWidth="1"/>
    <col min="14205" max="14336" width="9.140625" style="108"/>
    <col min="14337" max="14337" width="9.42578125" style="108" customWidth="1"/>
    <col min="14338" max="14338" width="9.140625" style="108" customWidth="1"/>
    <col min="14339" max="14339" width="10.85546875" style="108" customWidth="1"/>
    <col min="14340" max="14340" width="7.5703125" style="108" customWidth="1"/>
    <col min="14341" max="14342" width="10.28515625" style="108" customWidth="1"/>
    <col min="14343" max="14343" width="9.140625" style="108" customWidth="1"/>
    <col min="14344" max="14344" width="7.5703125" style="108" customWidth="1"/>
    <col min="14345" max="14346" width="9.85546875" style="108" customWidth="1"/>
    <col min="14347" max="14347" width="9.7109375" style="108" customWidth="1"/>
    <col min="14348" max="14348" width="7.5703125" style="108" customWidth="1"/>
    <col min="14349" max="14349" width="9.42578125" style="108" customWidth="1"/>
    <col min="14350" max="14352" width="10.140625" style="108" customWidth="1"/>
    <col min="14353" max="14353" width="7.5703125" style="108" customWidth="1"/>
    <col min="14354" max="14355" width="8.42578125" style="108" customWidth="1"/>
    <col min="14356" max="14356" width="8.28515625" style="108" customWidth="1"/>
    <col min="14357" max="14358" width="7.5703125" style="108" customWidth="1"/>
    <col min="14359" max="14361" width="10.140625" style="108" customWidth="1"/>
    <col min="14362" max="14362" width="7.5703125" style="108" customWidth="1"/>
    <col min="14363" max="14364" width="8.5703125" style="108" customWidth="1"/>
    <col min="14365" max="14365" width="8.85546875" style="108" customWidth="1"/>
    <col min="14366" max="14367" width="7.5703125" style="108" customWidth="1"/>
    <col min="14368" max="14371" width="10.7109375" style="108" customWidth="1"/>
    <col min="14372" max="14373" width="11.28515625" style="108" customWidth="1"/>
    <col min="14374" max="14374" width="9.140625" style="108" customWidth="1"/>
    <col min="14375" max="14375" width="10.140625" style="108" customWidth="1"/>
    <col min="14376" max="14376" width="7.5703125" style="108" customWidth="1"/>
    <col min="14377" max="14378" width="10.85546875" style="108" customWidth="1"/>
    <col min="14379" max="14379" width="10.42578125" style="108" customWidth="1"/>
    <col min="14380" max="14380" width="7.5703125" style="108" customWidth="1"/>
    <col min="14381" max="14382" width="9" style="108" customWidth="1"/>
    <col min="14383" max="14383" width="10.5703125" style="108" customWidth="1"/>
    <col min="14384" max="14385" width="7.5703125" style="108" customWidth="1"/>
    <col min="14386" max="14388" width="10.28515625" style="108" customWidth="1"/>
    <col min="14389" max="14389" width="8.85546875" style="108" customWidth="1"/>
    <col min="14390" max="14390" width="8.42578125" style="108" customWidth="1"/>
    <col min="14391" max="14391" width="9.5703125" style="108" customWidth="1"/>
    <col min="14392" max="14392" width="7.5703125" style="108" customWidth="1"/>
    <col min="14393" max="14393" width="11.5703125" style="108" customWidth="1"/>
    <col min="14394" max="14394" width="7.5703125" style="108" customWidth="1"/>
    <col min="14395" max="14395" width="9.28515625" style="108" customWidth="1"/>
    <col min="14396" max="14398" width="10" style="108" customWidth="1"/>
    <col min="14399" max="14399" width="7.5703125" style="108" customWidth="1"/>
    <col min="14400" max="14400" width="8.85546875" style="108" customWidth="1"/>
    <col min="14401" max="14401" width="8.7109375" style="108" customWidth="1"/>
    <col min="14402" max="14403" width="7.5703125" style="108" customWidth="1"/>
    <col min="14404" max="14404" width="11" style="108" customWidth="1"/>
    <col min="14405" max="14407" width="9.85546875" style="108" customWidth="1"/>
    <col min="14408" max="14409" width="9" style="108" customWidth="1"/>
    <col min="14410" max="14410" width="9.140625" style="108" customWidth="1"/>
    <col min="14411" max="14411" width="8.85546875" style="108" customWidth="1"/>
    <col min="14412" max="14412" width="7.5703125" style="108" customWidth="1"/>
    <col min="14413" max="14413" width="10.28515625" style="108" customWidth="1"/>
    <col min="14414" max="14416" width="9.42578125" style="108" customWidth="1"/>
    <col min="14417" max="14417" width="7.5703125" style="108" customWidth="1"/>
    <col min="14418" max="14418" width="9.42578125" style="108" customWidth="1"/>
    <col min="14419" max="14419" width="9.5703125" style="108" customWidth="1"/>
    <col min="14420" max="14420" width="7.5703125" style="108" customWidth="1"/>
    <col min="14421" max="14421" width="9" style="108" customWidth="1"/>
    <col min="14422" max="14422" width="9.7109375" style="108" customWidth="1"/>
    <col min="14423" max="14423" width="8.140625" style="108" customWidth="1"/>
    <col min="14424" max="14427" width="9.85546875" style="108" customWidth="1"/>
    <col min="14428" max="14428" width="11.5703125" style="108" customWidth="1"/>
    <col min="14429" max="14429" width="8.42578125" style="108" customWidth="1"/>
    <col min="14430" max="14430" width="8.140625" style="108" customWidth="1"/>
    <col min="14431" max="14431" width="11.42578125" style="108" customWidth="1"/>
    <col min="14432" max="14432" width="8.28515625" style="108" customWidth="1"/>
    <col min="14433" max="14434" width="9.85546875" style="108" customWidth="1"/>
    <col min="14435" max="14435" width="11" style="108" customWidth="1"/>
    <col min="14436" max="14436" width="10.42578125" style="108" customWidth="1"/>
    <col min="14437" max="14437" width="9" style="108" customWidth="1"/>
    <col min="14438" max="14438" width="8.140625" style="108" customWidth="1"/>
    <col min="14439" max="14439" width="7.5703125" style="108" customWidth="1"/>
    <col min="14440" max="14441" width="9.5703125" style="108" customWidth="1"/>
    <col min="14442" max="14442" width="9.42578125" style="108" customWidth="1"/>
    <col min="14443" max="14443" width="8.7109375" style="108" customWidth="1"/>
    <col min="14444" max="14444" width="8.28515625" style="108" customWidth="1"/>
    <col min="14445" max="14445" width="10.42578125" style="108" customWidth="1"/>
    <col min="14446" max="14446" width="7.5703125" style="108" customWidth="1"/>
    <col min="14447" max="14447" width="13" style="108" customWidth="1"/>
    <col min="14448" max="14448" width="10.85546875" style="108" customWidth="1"/>
    <col min="14449" max="14449" width="9.85546875" style="108" customWidth="1"/>
    <col min="14450" max="14452" width="9.42578125" style="108" customWidth="1"/>
    <col min="14453" max="14453" width="11.42578125" style="108" customWidth="1"/>
    <col min="14454" max="14454" width="8.42578125" style="108" customWidth="1"/>
    <col min="14455" max="14455" width="22.42578125" style="108" customWidth="1"/>
    <col min="14456" max="14457" width="0" style="108" hidden="1" customWidth="1"/>
    <col min="14458" max="14458" width="11.42578125" style="108" customWidth="1"/>
    <col min="14459" max="14460" width="10.140625" style="108" customWidth="1"/>
    <col min="14461" max="14592" width="9.140625" style="108"/>
    <col min="14593" max="14593" width="9.42578125" style="108" customWidth="1"/>
    <col min="14594" max="14594" width="9.140625" style="108" customWidth="1"/>
    <col min="14595" max="14595" width="10.85546875" style="108" customWidth="1"/>
    <col min="14596" max="14596" width="7.5703125" style="108" customWidth="1"/>
    <col min="14597" max="14598" width="10.28515625" style="108" customWidth="1"/>
    <col min="14599" max="14599" width="9.140625" style="108" customWidth="1"/>
    <col min="14600" max="14600" width="7.5703125" style="108" customWidth="1"/>
    <col min="14601" max="14602" width="9.85546875" style="108" customWidth="1"/>
    <col min="14603" max="14603" width="9.7109375" style="108" customWidth="1"/>
    <col min="14604" max="14604" width="7.5703125" style="108" customWidth="1"/>
    <col min="14605" max="14605" width="9.42578125" style="108" customWidth="1"/>
    <col min="14606" max="14608" width="10.140625" style="108" customWidth="1"/>
    <col min="14609" max="14609" width="7.5703125" style="108" customWidth="1"/>
    <col min="14610" max="14611" width="8.42578125" style="108" customWidth="1"/>
    <col min="14612" max="14612" width="8.28515625" style="108" customWidth="1"/>
    <col min="14613" max="14614" width="7.5703125" style="108" customWidth="1"/>
    <col min="14615" max="14617" width="10.140625" style="108" customWidth="1"/>
    <col min="14618" max="14618" width="7.5703125" style="108" customWidth="1"/>
    <col min="14619" max="14620" width="8.5703125" style="108" customWidth="1"/>
    <col min="14621" max="14621" width="8.85546875" style="108" customWidth="1"/>
    <col min="14622" max="14623" width="7.5703125" style="108" customWidth="1"/>
    <col min="14624" max="14627" width="10.7109375" style="108" customWidth="1"/>
    <col min="14628" max="14629" width="11.28515625" style="108" customWidth="1"/>
    <col min="14630" max="14630" width="9.140625" style="108" customWidth="1"/>
    <col min="14631" max="14631" width="10.140625" style="108" customWidth="1"/>
    <col min="14632" max="14632" width="7.5703125" style="108" customWidth="1"/>
    <col min="14633" max="14634" width="10.85546875" style="108" customWidth="1"/>
    <col min="14635" max="14635" width="10.42578125" style="108" customWidth="1"/>
    <col min="14636" max="14636" width="7.5703125" style="108" customWidth="1"/>
    <col min="14637" max="14638" width="9" style="108" customWidth="1"/>
    <col min="14639" max="14639" width="10.5703125" style="108" customWidth="1"/>
    <col min="14640" max="14641" width="7.5703125" style="108" customWidth="1"/>
    <col min="14642" max="14644" width="10.28515625" style="108" customWidth="1"/>
    <col min="14645" max="14645" width="8.85546875" style="108" customWidth="1"/>
    <col min="14646" max="14646" width="8.42578125" style="108" customWidth="1"/>
    <col min="14647" max="14647" width="9.5703125" style="108" customWidth="1"/>
    <col min="14648" max="14648" width="7.5703125" style="108" customWidth="1"/>
    <col min="14649" max="14649" width="11.5703125" style="108" customWidth="1"/>
    <col min="14650" max="14650" width="7.5703125" style="108" customWidth="1"/>
    <col min="14651" max="14651" width="9.28515625" style="108" customWidth="1"/>
    <col min="14652" max="14654" width="10" style="108" customWidth="1"/>
    <col min="14655" max="14655" width="7.5703125" style="108" customWidth="1"/>
    <col min="14656" max="14656" width="8.85546875" style="108" customWidth="1"/>
    <col min="14657" max="14657" width="8.7109375" style="108" customWidth="1"/>
    <col min="14658" max="14659" width="7.5703125" style="108" customWidth="1"/>
    <col min="14660" max="14660" width="11" style="108" customWidth="1"/>
    <col min="14661" max="14663" width="9.85546875" style="108" customWidth="1"/>
    <col min="14664" max="14665" width="9" style="108" customWidth="1"/>
    <col min="14666" max="14666" width="9.140625" style="108" customWidth="1"/>
    <col min="14667" max="14667" width="8.85546875" style="108" customWidth="1"/>
    <col min="14668" max="14668" width="7.5703125" style="108" customWidth="1"/>
    <col min="14669" max="14669" width="10.28515625" style="108" customWidth="1"/>
    <col min="14670" max="14672" width="9.42578125" style="108" customWidth="1"/>
    <col min="14673" max="14673" width="7.5703125" style="108" customWidth="1"/>
    <col min="14674" max="14674" width="9.42578125" style="108" customWidth="1"/>
    <col min="14675" max="14675" width="9.5703125" style="108" customWidth="1"/>
    <col min="14676" max="14676" width="7.5703125" style="108" customWidth="1"/>
    <col min="14677" max="14677" width="9" style="108" customWidth="1"/>
    <col min="14678" max="14678" width="9.7109375" style="108" customWidth="1"/>
    <col min="14679" max="14679" width="8.140625" style="108" customWidth="1"/>
    <col min="14680" max="14683" width="9.85546875" style="108" customWidth="1"/>
    <col min="14684" max="14684" width="11.5703125" style="108" customWidth="1"/>
    <col min="14685" max="14685" width="8.42578125" style="108" customWidth="1"/>
    <col min="14686" max="14686" width="8.140625" style="108" customWidth="1"/>
    <col min="14687" max="14687" width="11.42578125" style="108" customWidth="1"/>
    <col min="14688" max="14688" width="8.28515625" style="108" customWidth="1"/>
    <col min="14689" max="14690" width="9.85546875" style="108" customWidth="1"/>
    <col min="14691" max="14691" width="11" style="108" customWidth="1"/>
    <col min="14692" max="14692" width="10.42578125" style="108" customWidth="1"/>
    <col min="14693" max="14693" width="9" style="108" customWidth="1"/>
    <col min="14694" max="14694" width="8.140625" style="108" customWidth="1"/>
    <col min="14695" max="14695" width="7.5703125" style="108" customWidth="1"/>
    <col min="14696" max="14697" width="9.5703125" style="108" customWidth="1"/>
    <col min="14698" max="14698" width="9.42578125" style="108" customWidth="1"/>
    <col min="14699" max="14699" width="8.7109375" style="108" customWidth="1"/>
    <col min="14700" max="14700" width="8.28515625" style="108" customWidth="1"/>
    <col min="14701" max="14701" width="10.42578125" style="108" customWidth="1"/>
    <col min="14702" max="14702" width="7.5703125" style="108" customWidth="1"/>
    <col min="14703" max="14703" width="13" style="108" customWidth="1"/>
    <col min="14704" max="14704" width="10.85546875" style="108" customWidth="1"/>
    <col min="14705" max="14705" width="9.85546875" style="108" customWidth="1"/>
    <col min="14706" max="14708" width="9.42578125" style="108" customWidth="1"/>
    <col min="14709" max="14709" width="11.42578125" style="108" customWidth="1"/>
    <col min="14710" max="14710" width="8.42578125" style="108" customWidth="1"/>
    <col min="14711" max="14711" width="22.42578125" style="108" customWidth="1"/>
    <col min="14712" max="14713" width="0" style="108" hidden="1" customWidth="1"/>
    <col min="14714" max="14714" width="11.42578125" style="108" customWidth="1"/>
    <col min="14715" max="14716" width="10.140625" style="108" customWidth="1"/>
    <col min="14717" max="14848" width="9.140625" style="108"/>
    <col min="14849" max="14849" width="9.42578125" style="108" customWidth="1"/>
    <col min="14850" max="14850" width="9.140625" style="108" customWidth="1"/>
    <col min="14851" max="14851" width="10.85546875" style="108" customWidth="1"/>
    <col min="14852" max="14852" width="7.5703125" style="108" customWidth="1"/>
    <col min="14853" max="14854" width="10.28515625" style="108" customWidth="1"/>
    <col min="14855" max="14855" width="9.140625" style="108" customWidth="1"/>
    <col min="14856" max="14856" width="7.5703125" style="108" customWidth="1"/>
    <col min="14857" max="14858" width="9.85546875" style="108" customWidth="1"/>
    <col min="14859" max="14859" width="9.7109375" style="108" customWidth="1"/>
    <col min="14860" max="14860" width="7.5703125" style="108" customWidth="1"/>
    <col min="14861" max="14861" width="9.42578125" style="108" customWidth="1"/>
    <col min="14862" max="14864" width="10.140625" style="108" customWidth="1"/>
    <col min="14865" max="14865" width="7.5703125" style="108" customWidth="1"/>
    <col min="14866" max="14867" width="8.42578125" style="108" customWidth="1"/>
    <col min="14868" max="14868" width="8.28515625" style="108" customWidth="1"/>
    <col min="14869" max="14870" width="7.5703125" style="108" customWidth="1"/>
    <col min="14871" max="14873" width="10.140625" style="108" customWidth="1"/>
    <col min="14874" max="14874" width="7.5703125" style="108" customWidth="1"/>
    <col min="14875" max="14876" width="8.5703125" style="108" customWidth="1"/>
    <col min="14877" max="14877" width="8.85546875" style="108" customWidth="1"/>
    <col min="14878" max="14879" width="7.5703125" style="108" customWidth="1"/>
    <col min="14880" max="14883" width="10.7109375" style="108" customWidth="1"/>
    <col min="14884" max="14885" width="11.28515625" style="108" customWidth="1"/>
    <col min="14886" max="14886" width="9.140625" style="108" customWidth="1"/>
    <col min="14887" max="14887" width="10.140625" style="108" customWidth="1"/>
    <col min="14888" max="14888" width="7.5703125" style="108" customWidth="1"/>
    <col min="14889" max="14890" width="10.85546875" style="108" customWidth="1"/>
    <col min="14891" max="14891" width="10.42578125" style="108" customWidth="1"/>
    <col min="14892" max="14892" width="7.5703125" style="108" customWidth="1"/>
    <col min="14893" max="14894" width="9" style="108" customWidth="1"/>
    <col min="14895" max="14895" width="10.5703125" style="108" customWidth="1"/>
    <col min="14896" max="14897" width="7.5703125" style="108" customWidth="1"/>
    <col min="14898" max="14900" width="10.28515625" style="108" customWidth="1"/>
    <col min="14901" max="14901" width="8.85546875" style="108" customWidth="1"/>
    <col min="14902" max="14902" width="8.42578125" style="108" customWidth="1"/>
    <col min="14903" max="14903" width="9.5703125" style="108" customWidth="1"/>
    <col min="14904" max="14904" width="7.5703125" style="108" customWidth="1"/>
    <col min="14905" max="14905" width="11.5703125" style="108" customWidth="1"/>
    <col min="14906" max="14906" width="7.5703125" style="108" customWidth="1"/>
    <col min="14907" max="14907" width="9.28515625" style="108" customWidth="1"/>
    <col min="14908" max="14910" width="10" style="108" customWidth="1"/>
    <col min="14911" max="14911" width="7.5703125" style="108" customWidth="1"/>
    <col min="14912" max="14912" width="8.85546875" style="108" customWidth="1"/>
    <col min="14913" max="14913" width="8.7109375" style="108" customWidth="1"/>
    <col min="14914" max="14915" width="7.5703125" style="108" customWidth="1"/>
    <col min="14916" max="14916" width="11" style="108" customWidth="1"/>
    <col min="14917" max="14919" width="9.85546875" style="108" customWidth="1"/>
    <col min="14920" max="14921" width="9" style="108" customWidth="1"/>
    <col min="14922" max="14922" width="9.140625" style="108" customWidth="1"/>
    <col min="14923" max="14923" width="8.85546875" style="108" customWidth="1"/>
    <col min="14924" max="14924" width="7.5703125" style="108" customWidth="1"/>
    <col min="14925" max="14925" width="10.28515625" style="108" customWidth="1"/>
    <col min="14926" max="14928" width="9.42578125" style="108" customWidth="1"/>
    <col min="14929" max="14929" width="7.5703125" style="108" customWidth="1"/>
    <col min="14930" max="14930" width="9.42578125" style="108" customWidth="1"/>
    <col min="14931" max="14931" width="9.5703125" style="108" customWidth="1"/>
    <col min="14932" max="14932" width="7.5703125" style="108" customWidth="1"/>
    <col min="14933" max="14933" width="9" style="108" customWidth="1"/>
    <col min="14934" max="14934" width="9.7109375" style="108" customWidth="1"/>
    <col min="14935" max="14935" width="8.140625" style="108" customWidth="1"/>
    <col min="14936" max="14939" width="9.85546875" style="108" customWidth="1"/>
    <col min="14940" max="14940" width="11.5703125" style="108" customWidth="1"/>
    <col min="14941" max="14941" width="8.42578125" style="108" customWidth="1"/>
    <col min="14942" max="14942" width="8.140625" style="108" customWidth="1"/>
    <col min="14943" max="14943" width="11.42578125" style="108" customWidth="1"/>
    <col min="14944" max="14944" width="8.28515625" style="108" customWidth="1"/>
    <col min="14945" max="14946" width="9.85546875" style="108" customWidth="1"/>
    <col min="14947" max="14947" width="11" style="108" customWidth="1"/>
    <col min="14948" max="14948" width="10.42578125" style="108" customWidth="1"/>
    <col min="14949" max="14949" width="9" style="108" customWidth="1"/>
    <col min="14950" max="14950" width="8.140625" style="108" customWidth="1"/>
    <col min="14951" max="14951" width="7.5703125" style="108" customWidth="1"/>
    <col min="14952" max="14953" width="9.5703125" style="108" customWidth="1"/>
    <col min="14954" max="14954" width="9.42578125" style="108" customWidth="1"/>
    <col min="14955" max="14955" width="8.7109375" style="108" customWidth="1"/>
    <col min="14956" max="14956" width="8.28515625" style="108" customWidth="1"/>
    <col min="14957" max="14957" width="10.42578125" style="108" customWidth="1"/>
    <col min="14958" max="14958" width="7.5703125" style="108" customWidth="1"/>
    <col min="14959" max="14959" width="13" style="108" customWidth="1"/>
    <col min="14960" max="14960" width="10.85546875" style="108" customWidth="1"/>
    <col min="14961" max="14961" width="9.85546875" style="108" customWidth="1"/>
    <col min="14962" max="14964" width="9.42578125" style="108" customWidth="1"/>
    <col min="14965" max="14965" width="11.42578125" style="108" customWidth="1"/>
    <col min="14966" max="14966" width="8.42578125" style="108" customWidth="1"/>
    <col min="14967" max="14967" width="22.42578125" style="108" customWidth="1"/>
    <col min="14968" max="14969" width="0" style="108" hidden="1" customWidth="1"/>
    <col min="14970" max="14970" width="11.42578125" style="108" customWidth="1"/>
    <col min="14971" max="14972" width="10.140625" style="108" customWidth="1"/>
    <col min="14973" max="15104" width="9.140625" style="108"/>
    <col min="15105" max="15105" width="9.42578125" style="108" customWidth="1"/>
    <col min="15106" max="15106" width="9.140625" style="108" customWidth="1"/>
    <col min="15107" max="15107" width="10.85546875" style="108" customWidth="1"/>
    <col min="15108" max="15108" width="7.5703125" style="108" customWidth="1"/>
    <col min="15109" max="15110" width="10.28515625" style="108" customWidth="1"/>
    <col min="15111" max="15111" width="9.140625" style="108" customWidth="1"/>
    <col min="15112" max="15112" width="7.5703125" style="108" customWidth="1"/>
    <col min="15113" max="15114" width="9.85546875" style="108" customWidth="1"/>
    <col min="15115" max="15115" width="9.7109375" style="108" customWidth="1"/>
    <col min="15116" max="15116" width="7.5703125" style="108" customWidth="1"/>
    <col min="15117" max="15117" width="9.42578125" style="108" customWidth="1"/>
    <col min="15118" max="15120" width="10.140625" style="108" customWidth="1"/>
    <col min="15121" max="15121" width="7.5703125" style="108" customWidth="1"/>
    <col min="15122" max="15123" width="8.42578125" style="108" customWidth="1"/>
    <col min="15124" max="15124" width="8.28515625" style="108" customWidth="1"/>
    <col min="15125" max="15126" width="7.5703125" style="108" customWidth="1"/>
    <col min="15127" max="15129" width="10.140625" style="108" customWidth="1"/>
    <col min="15130" max="15130" width="7.5703125" style="108" customWidth="1"/>
    <col min="15131" max="15132" width="8.5703125" style="108" customWidth="1"/>
    <col min="15133" max="15133" width="8.85546875" style="108" customWidth="1"/>
    <col min="15134" max="15135" width="7.5703125" style="108" customWidth="1"/>
    <col min="15136" max="15139" width="10.7109375" style="108" customWidth="1"/>
    <col min="15140" max="15141" width="11.28515625" style="108" customWidth="1"/>
    <col min="15142" max="15142" width="9.140625" style="108" customWidth="1"/>
    <col min="15143" max="15143" width="10.140625" style="108" customWidth="1"/>
    <col min="15144" max="15144" width="7.5703125" style="108" customWidth="1"/>
    <col min="15145" max="15146" width="10.85546875" style="108" customWidth="1"/>
    <col min="15147" max="15147" width="10.42578125" style="108" customWidth="1"/>
    <col min="15148" max="15148" width="7.5703125" style="108" customWidth="1"/>
    <col min="15149" max="15150" width="9" style="108" customWidth="1"/>
    <col min="15151" max="15151" width="10.5703125" style="108" customWidth="1"/>
    <col min="15152" max="15153" width="7.5703125" style="108" customWidth="1"/>
    <col min="15154" max="15156" width="10.28515625" style="108" customWidth="1"/>
    <col min="15157" max="15157" width="8.85546875" style="108" customWidth="1"/>
    <col min="15158" max="15158" width="8.42578125" style="108" customWidth="1"/>
    <col min="15159" max="15159" width="9.5703125" style="108" customWidth="1"/>
    <col min="15160" max="15160" width="7.5703125" style="108" customWidth="1"/>
    <col min="15161" max="15161" width="11.5703125" style="108" customWidth="1"/>
    <col min="15162" max="15162" width="7.5703125" style="108" customWidth="1"/>
    <col min="15163" max="15163" width="9.28515625" style="108" customWidth="1"/>
    <col min="15164" max="15166" width="10" style="108" customWidth="1"/>
    <col min="15167" max="15167" width="7.5703125" style="108" customWidth="1"/>
    <col min="15168" max="15168" width="8.85546875" style="108" customWidth="1"/>
    <col min="15169" max="15169" width="8.7109375" style="108" customWidth="1"/>
    <col min="15170" max="15171" width="7.5703125" style="108" customWidth="1"/>
    <col min="15172" max="15172" width="11" style="108" customWidth="1"/>
    <col min="15173" max="15175" width="9.85546875" style="108" customWidth="1"/>
    <col min="15176" max="15177" width="9" style="108" customWidth="1"/>
    <col min="15178" max="15178" width="9.140625" style="108" customWidth="1"/>
    <col min="15179" max="15179" width="8.85546875" style="108" customWidth="1"/>
    <col min="15180" max="15180" width="7.5703125" style="108" customWidth="1"/>
    <col min="15181" max="15181" width="10.28515625" style="108" customWidth="1"/>
    <col min="15182" max="15184" width="9.42578125" style="108" customWidth="1"/>
    <col min="15185" max="15185" width="7.5703125" style="108" customWidth="1"/>
    <col min="15186" max="15186" width="9.42578125" style="108" customWidth="1"/>
    <col min="15187" max="15187" width="9.5703125" style="108" customWidth="1"/>
    <col min="15188" max="15188" width="7.5703125" style="108" customWidth="1"/>
    <col min="15189" max="15189" width="9" style="108" customWidth="1"/>
    <col min="15190" max="15190" width="9.7109375" style="108" customWidth="1"/>
    <col min="15191" max="15191" width="8.140625" style="108" customWidth="1"/>
    <col min="15192" max="15195" width="9.85546875" style="108" customWidth="1"/>
    <col min="15196" max="15196" width="11.5703125" style="108" customWidth="1"/>
    <col min="15197" max="15197" width="8.42578125" style="108" customWidth="1"/>
    <col min="15198" max="15198" width="8.140625" style="108" customWidth="1"/>
    <col min="15199" max="15199" width="11.42578125" style="108" customWidth="1"/>
    <col min="15200" max="15200" width="8.28515625" style="108" customWidth="1"/>
    <col min="15201" max="15202" width="9.85546875" style="108" customWidth="1"/>
    <col min="15203" max="15203" width="11" style="108" customWidth="1"/>
    <col min="15204" max="15204" width="10.42578125" style="108" customWidth="1"/>
    <col min="15205" max="15205" width="9" style="108" customWidth="1"/>
    <col min="15206" max="15206" width="8.140625" style="108" customWidth="1"/>
    <col min="15207" max="15207" width="7.5703125" style="108" customWidth="1"/>
    <col min="15208" max="15209" width="9.5703125" style="108" customWidth="1"/>
    <col min="15210" max="15210" width="9.42578125" style="108" customWidth="1"/>
    <col min="15211" max="15211" width="8.7109375" style="108" customWidth="1"/>
    <col min="15212" max="15212" width="8.28515625" style="108" customWidth="1"/>
    <col min="15213" max="15213" width="10.42578125" style="108" customWidth="1"/>
    <col min="15214" max="15214" width="7.5703125" style="108" customWidth="1"/>
    <col min="15215" max="15215" width="13" style="108" customWidth="1"/>
    <col min="15216" max="15216" width="10.85546875" style="108" customWidth="1"/>
    <col min="15217" max="15217" width="9.85546875" style="108" customWidth="1"/>
    <col min="15218" max="15220" width="9.42578125" style="108" customWidth="1"/>
    <col min="15221" max="15221" width="11.42578125" style="108" customWidth="1"/>
    <col min="15222" max="15222" width="8.42578125" style="108" customWidth="1"/>
    <col min="15223" max="15223" width="22.42578125" style="108" customWidth="1"/>
    <col min="15224" max="15225" width="0" style="108" hidden="1" customWidth="1"/>
    <col min="15226" max="15226" width="11.42578125" style="108" customWidth="1"/>
    <col min="15227" max="15228" width="10.140625" style="108" customWidth="1"/>
    <col min="15229" max="15360" width="9.140625" style="108"/>
    <col min="15361" max="15361" width="9.42578125" style="108" customWidth="1"/>
    <col min="15362" max="15362" width="9.140625" style="108" customWidth="1"/>
    <col min="15363" max="15363" width="10.85546875" style="108" customWidth="1"/>
    <col min="15364" max="15364" width="7.5703125" style="108" customWidth="1"/>
    <col min="15365" max="15366" width="10.28515625" style="108" customWidth="1"/>
    <col min="15367" max="15367" width="9.140625" style="108" customWidth="1"/>
    <col min="15368" max="15368" width="7.5703125" style="108" customWidth="1"/>
    <col min="15369" max="15370" width="9.85546875" style="108" customWidth="1"/>
    <col min="15371" max="15371" width="9.7109375" style="108" customWidth="1"/>
    <col min="15372" max="15372" width="7.5703125" style="108" customWidth="1"/>
    <col min="15373" max="15373" width="9.42578125" style="108" customWidth="1"/>
    <col min="15374" max="15376" width="10.140625" style="108" customWidth="1"/>
    <col min="15377" max="15377" width="7.5703125" style="108" customWidth="1"/>
    <col min="15378" max="15379" width="8.42578125" style="108" customWidth="1"/>
    <col min="15380" max="15380" width="8.28515625" style="108" customWidth="1"/>
    <col min="15381" max="15382" width="7.5703125" style="108" customWidth="1"/>
    <col min="15383" max="15385" width="10.140625" style="108" customWidth="1"/>
    <col min="15386" max="15386" width="7.5703125" style="108" customWidth="1"/>
    <col min="15387" max="15388" width="8.5703125" style="108" customWidth="1"/>
    <col min="15389" max="15389" width="8.85546875" style="108" customWidth="1"/>
    <col min="15390" max="15391" width="7.5703125" style="108" customWidth="1"/>
    <col min="15392" max="15395" width="10.7109375" style="108" customWidth="1"/>
    <col min="15396" max="15397" width="11.28515625" style="108" customWidth="1"/>
    <col min="15398" max="15398" width="9.140625" style="108" customWidth="1"/>
    <col min="15399" max="15399" width="10.140625" style="108" customWidth="1"/>
    <col min="15400" max="15400" width="7.5703125" style="108" customWidth="1"/>
    <col min="15401" max="15402" width="10.85546875" style="108" customWidth="1"/>
    <col min="15403" max="15403" width="10.42578125" style="108" customWidth="1"/>
    <col min="15404" max="15404" width="7.5703125" style="108" customWidth="1"/>
    <col min="15405" max="15406" width="9" style="108" customWidth="1"/>
    <col min="15407" max="15407" width="10.5703125" style="108" customWidth="1"/>
    <col min="15408" max="15409" width="7.5703125" style="108" customWidth="1"/>
    <col min="15410" max="15412" width="10.28515625" style="108" customWidth="1"/>
    <col min="15413" max="15413" width="8.85546875" style="108" customWidth="1"/>
    <col min="15414" max="15414" width="8.42578125" style="108" customWidth="1"/>
    <col min="15415" max="15415" width="9.5703125" style="108" customWidth="1"/>
    <col min="15416" max="15416" width="7.5703125" style="108" customWidth="1"/>
    <col min="15417" max="15417" width="11.5703125" style="108" customWidth="1"/>
    <col min="15418" max="15418" width="7.5703125" style="108" customWidth="1"/>
    <col min="15419" max="15419" width="9.28515625" style="108" customWidth="1"/>
    <col min="15420" max="15422" width="10" style="108" customWidth="1"/>
    <col min="15423" max="15423" width="7.5703125" style="108" customWidth="1"/>
    <col min="15424" max="15424" width="8.85546875" style="108" customWidth="1"/>
    <col min="15425" max="15425" width="8.7109375" style="108" customWidth="1"/>
    <col min="15426" max="15427" width="7.5703125" style="108" customWidth="1"/>
    <col min="15428" max="15428" width="11" style="108" customWidth="1"/>
    <col min="15429" max="15431" width="9.85546875" style="108" customWidth="1"/>
    <col min="15432" max="15433" width="9" style="108" customWidth="1"/>
    <col min="15434" max="15434" width="9.140625" style="108" customWidth="1"/>
    <col min="15435" max="15435" width="8.85546875" style="108" customWidth="1"/>
    <col min="15436" max="15436" width="7.5703125" style="108" customWidth="1"/>
    <col min="15437" max="15437" width="10.28515625" style="108" customWidth="1"/>
    <col min="15438" max="15440" width="9.42578125" style="108" customWidth="1"/>
    <col min="15441" max="15441" width="7.5703125" style="108" customWidth="1"/>
    <col min="15442" max="15442" width="9.42578125" style="108" customWidth="1"/>
    <col min="15443" max="15443" width="9.5703125" style="108" customWidth="1"/>
    <col min="15444" max="15444" width="7.5703125" style="108" customWidth="1"/>
    <col min="15445" max="15445" width="9" style="108" customWidth="1"/>
    <col min="15446" max="15446" width="9.7109375" style="108" customWidth="1"/>
    <col min="15447" max="15447" width="8.140625" style="108" customWidth="1"/>
    <col min="15448" max="15451" width="9.85546875" style="108" customWidth="1"/>
    <col min="15452" max="15452" width="11.5703125" style="108" customWidth="1"/>
    <col min="15453" max="15453" width="8.42578125" style="108" customWidth="1"/>
    <col min="15454" max="15454" width="8.140625" style="108" customWidth="1"/>
    <col min="15455" max="15455" width="11.42578125" style="108" customWidth="1"/>
    <col min="15456" max="15456" width="8.28515625" style="108" customWidth="1"/>
    <col min="15457" max="15458" width="9.85546875" style="108" customWidth="1"/>
    <col min="15459" max="15459" width="11" style="108" customWidth="1"/>
    <col min="15460" max="15460" width="10.42578125" style="108" customWidth="1"/>
    <col min="15461" max="15461" width="9" style="108" customWidth="1"/>
    <col min="15462" max="15462" width="8.140625" style="108" customWidth="1"/>
    <col min="15463" max="15463" width="7.5703125" style="108" customWidth="1"/>
    <col min="15464" max="15465" width="9.5703125" style="108" customWidth="1"/>
    <col min="15466" max="15466" width="9.42578125" style="108" customWidth="1"/>
    <col min="15467" max="15467" width="8.7109375" style="108" customWidth="1"/>
    <col min="15468" max="15468" width="8.28515625" style="108" customWidth="1"/>
    <col min="15469" max="15469" width="10.42578125" style="108" customWidth="1"/>
    <col min="15470" max="15470" width="7.5703125" style="108" customWidth="1"/>
    <col min="15471" max="15471" width="13" style="108" customWidth="1"/>
    <col min="15472" max="15472" width="10.85546875" style="108" customWidth="1"/>
    <col min="15473" max="15473" width="9.85546875" style="108" customWidth="1"/>
    <col min="15474" max="15476" width="9.42578125" style="108" customWidth="1"/>
    <col min="15477" max="15477" width="11.42578125" style="108" customWidth="1"/>
    <col min="15478" max="15478" width="8.42578125" style="108" customWidth="1"/>
    <col min="15479" max="15479" width="22.42578125" style="108" customWidth="1"/>
    <col min="15480" max="15481" width="0" style="108" hidden="1" customWidth="1"/>
    <col min="15482" max="15482" width="11.42578125" style="108" customWidth="1"/>
    <col min="15483" max="15484" width="10.140625" style="108" customWidth="1"/>
    <col min="15485" max="15616" width="9.140625" style="108"/>
    <col min="15617" max="15617" width="9.42578125" style="108" customWidth="1"/>
    <col min="15618" max="15618" width="9.140625" style="108" customWidth="1"/>
    <col min="15619" max="15619" width="10.85546875" style="108" customWidth="1"/>
    <col min="15620" max="15620" width="7.5703125" style="108" customWidth="1"/>
    <col min="15621" max="15622" width="10.28515625" style="108" customWidth="1"/>
    <col min="15623" max="15623" width="9.140625" style="108" customWidth="1"/>
    <col min="15624" max="15624" width="7.5703125" style="108" customWidth="1"/>
    <col min="15625" max="15626" width="9.85546875" style="108" customWidth="1"/>
    <col min="15627" max="15627" width="9.7109375" style="108" customWidth="1"/>
    <col min="15628" max="15628" width="7.5703125" style="108" customWidth="1"/>
    <col min="15629" max="15629" width="9.42578125" style="108" customWidth="1"/>
    <col min="15630" max="15632" width="10.140625" style="108" customWidth="1"/>
    <col min="15633" max="15633" width="7.5703125" style="108" customWidth="1"/>
    <col min="15634" max="15635" width="8.42578125" style="108" customWidth="1"/>
    <col min="15636" max="15636" width="8.28515625" style="108" customWidth="1"/>
    <col min="15637" max="15638" width="7.5703125" style="108" customWidth="1"/>
    <col min="15639" max="15641" width="10.140625" style="108" customWidth="1"/>
    <col min="15642" max="15642" width="7.5703125" style="108" customWidth="1"/>
    <col min="15643" max="15644" width="8.5703125" style="108" customWidth="1"/>
    <col min="15645" max="15645" width="8.85546875" style="108" customWidth="1"/>
    <col min="15646" max="15647" width="7.5703125" style="108" customWidth="1"/>
    <col min="15648" max="15651" width="10.7109375" style="108" customWidth="1"/>
    <col min="15652" max="15653" width="11.28515625" style="108" customWidth="1"/>
    <col min="15654" max="15654" width="9.140625" style="108" customWidth="1"/>
    <col min="15655" max="15655" width="10.140625" style="108" customWidth="1"/>
    <col min="15656" max="15656" width="7.5703125" style="108" customWidth="1"/>
    <col min="15657" max="15658" width="10.85546875" style="108" customWidth="1"/>
    <col min="15659" max="15659" width="10.42578125" style="108" customWidth="1"/>
    <col min="15660" max="15660" width="7.5703125" style="108" customWidth="1"/>
    <col min="15661" max="15662" width="9" style="108" customWidth="1"/>
    <col min="15663" max="15663" width="10.5703125" style="108" customWidth="1"/>
    <col min="15664" max="15665" width="7.5703125" style="108" customWidth="1"/>
    <col min="15666" max="15668" width="10.28515625" style="108" customWidth="1"/>
    <col min="15669" max="15669" width="8.85546875" style="108" customWidth="1"/>
    <col min="15670" max="15670" width="8.42578125" style="108" customWidth="1"/>
    <col min="15671" max="15671" width="9.5703125" style="108" customWidth="1"/>
    <col min="15672" max="15672" width="7.5703125" style="108" customWidth="1"/>
    <col min="15673" max="15673" width="11.5703125" style="108" customWidth="1"/>
    <col min="15674" max="15674" width="7.5703125" style="108" customWidth="1"/>
    <col min="15675" max="15675" width="9.28515625" style="108" customWidth="1"/>
    <col min="15676" max="15678" width="10" style="108" customWidth="1"/>
    <col min="15679" max="15679" width="7.5703125" style="108" customWidth="1"/>
    <col min="15680" max="15680" width="8.85546875" style="108" customWidth="1"/>
    <col min="15681" max="15681" width="8.7109375" style="108" customWidth="1"/>
    <col min="15682" max="15683" width="7.5703125" style="108" customWidth="1"/>
    <col min="15684" max="15684" width="11" style="108" customWidth="1"/>
    <col min="15685" max="15687" width="9.85546875" style="108" customWidth="1"/>
    <col min="15688" max="15689" width="9" style="108" customWidth="1"/>
    <col min="15690" max="15690" width="9.140625" style="108" customWidth="1"/>
    <col min="15691" max="15691" width="8.85546875" style="108" customWidth="1"/>
    <col min="15692" max="15692" width="7.5703125" style="108" customWidth="1"/>
    <col min="15693" max="15693" width="10.28515625" style="108" customWidth="1"/>
    <col min="15694" max="15696" width="9.42578125" style="108" customWidth="1"/>
    <col min="15697" max="15697" width="7.5703125" style="108" customWidth="1"/>
    <col min="15698" max="15698" width="9.42578125" style="108" customWidth="1"/>
    <col min="15699" max="15699" width="9.5703125" style="108" customWidth="1"/>
    <col min="15700" max="15700" width="7.5703125" style="108" customWidth="1"/>
    <col min="15701" max="15701" width="9" style="108" customWidth="1"/>
    <col min="15702" max="15702" width="9.7109375" style="108" customWidth="1"/>
    <col min="15703" max="15703" width="8.140625" style="108" customWidth="1"/>
    <col min="15704" max="15707" width="9.85546875" style="108" customWidth="1"/>
    <col min="15708" max="15708" width="11.5703125" style="108" customWidth="1"/>
    <col min="15709" max="15709" width="8.42578125" style="108" customWidth="1"/>
    <col min="15710" max="15710" width="8.140625" style="108" customWidth="1"/>
    <col min="15711" max="15711" width="11.42578125" style="108" customWidth="1"/>
    <col min="15712" max="15712" width="8.28515625" style="108" customWidth="1"/>
    <col min="15713" max="15714" width="9.85546875" style="108" customWidth="1"/>
    <col min="15715" max="15715" width="11" style="108" customWidth="1"/>
    <col min="15716" max="15716" width="10.42578125" style="108" customWidth="1"/>
    <col min="15717" max="15717" width="9" style="108" customWidth="1"/>
    <col min="15718" max="15718" width="8.140625" style="108" customWidth="1"/>
    <col min="15719" max="15719" width="7.5703125" style="108" customWidth="1"/>
    <col min="15720" max="15721" width="9.5703125" style="108" customWidth="1"/>
    <col min="15722" max="15722" width="9.42578125" style="108" customWidth="1"/>
    <col min="15723" max="15723" width="8.7109375" style="108" customWidth="1"/>
    <col min="15724" max="15724" width="8.28515625" style="108" customWidth="1"/>
    <col min="15725" max="15725" width="10.42578125" style="108" customWidth="1"/>
    <col min="15726" max="15726" width="7.5703125" style="108" customWidth="1"/>
    <col min="15727" max="15727" width="13" style="108" customWidth="1"/>
    <col min="15728" max="15728" width="10.85546875" style="108" customWidth="1"/>
    <col min="15729" max="15729" width="9.85546875" style="108" customWidth="1"/>
    <col min="15730" max="15732" width="9.42578125" style="108" customWidth="1"/>
    <col min="15733" max="15733" width="11.42578125" style="108" customWidth="1"/>
    <col min="15734" max="15734" width="8.42578125" style="108" customWidth="1"/>
    <col min="15735" max="15735" width="22.42578125" style="108" customWidth="1"/>
    <col min="15736" max="15737" width="0" style="108" hidden="1" customWidth="1"/>
    <col min="15738" max="15738" width="11.42578125" style="108" customWidth="1"/>
    <col min="15739" max="15740" width="10.140625" style="108" customWidth="1"/>
    <col min="15741" max="15872" width="9.140625" style="108"/>
    <col min="15873" max="15873" width="9.42578125" style="108" customWidth="1"/>
    <col min="15874" max="15874" width="9.140625" style="108" customWidth="1"/>
    <col min="15875" max="15875" width="10.85546875" style="108" customWidth="1"/>
    <col min="15876" max="15876" width="7.5703125" style="108" customWidth="1"/>
    <col min="15877" max="15878" width="10.28515625" style="108" customWidth="1"/>
    <col min="15879" max="15879" width="9.140625" style="108" customWidth="1"/>
    <col min="15880" max="15880" width="7.5703125" style="108" customWidth="1"/>
    <col min="15881" max="15882" width="9.85546875" style="108" customWidth="1"/>
    <col min="15883" max="15883" width="9.7109375" style="108" customWidth="1"/>
    <col min="15884" max="15884" width="7.5703125" style="108" customWidth="1"/>
    <col min="15885" max="15885" width="9.42578125" style="108" customWidth="1"/>
    <col min="15886" max="15888" width="10.140625" style="108" customWidth="1"/>
    <col min="15889" max="15889" width="7.5703125" style="108" customWidth="1"/>
    <col min="15890" max="15891" width="8.42578125" style="108" customWidth="1"/>
    <col min="15892" max="15892" width="8.28515625" style="108" customWidth="1"/>
    <col min="15893" max="15894" width="7.5703125" style="108" customWidth="1"/>
    <col min="15895" max="15897" width="10.140625" style="108" customWidth="1"/>
    <col min="15898" max="15898" width="7.5703125" style="108" customWidth="1"/>
    <col min="15899" max="15900" width="8.5703125" style="108" customWidth="1"/>
    <col min="15901" max="15901" width="8.85546875" style="108" customWidth="1"/>
    <col min="15902" max="15903" width="7.5703125" style="108" customWidth="1"/>
    <col min="15904" max="15907" width="10.7109375" style="108" customWidth="1"/>
    <col min="15908" max="15909" width="11.28515625" style="108" customWidth="1"/>
    <col min="15910" max="15910" width="9.140625" style="108" customWidth="1"/>
    <col min="15911" max="15911" width="10.140625" style="108" customWidth="1"/>
    <col min="15912" max="15912" width="7.5703125" style="108" customWidth="1"/>
    <col min="15913" max="15914" width="10.85546875" style="108" customWidth="1"/>
    <col min="15915" max="15915" width="10.42578125" style="108" customWidth="1"/>
    <col min="15916" max="15916" width="7.5703125" style="108" customWidth="1"/>
    <col min="15917" max="15918" width="9" style="108" customWidth="1"/>
    <col min="15919" max="15919" width="10.5703125" style="108" customWidth="1"/>
    <col min="15920" max="15921" width="7.5703125" style="108" customWidth="1"/>
    <col min="15922" max="15924" width="10.28515625" style="108" customWidth="1"/>
    <col min="15925" max="15925" width="8.85546875" style="108" customWidth="1"/>
    <col min="15926" max="15926" width="8.42578125" style="108" customWidth="1"/>
    <col min="15927" max="15927" width="9.5703125" style="108" customWidth="1"/>
    <col min="15928" max="15928" width="7.5703125" style="108" customWidth="1"/>
    <col min="15929" max="15929" width="11.5703125" style="108" customWidth="1"/>
    <col min="15930" max="15930" width="7.5703125" style="108" customWidth="1"/>
    <col min="15931" max="15931" width="9.28515625" style="108" customWidth="1"/>
    <col min="15932" max="15934" width="10" style="108" customWidth="1"/>
    <col min="15935" max="15935" width="7.5703125" style="108" customWidth="1"/>
    <col min="15936" max="15936" width="8.85546875" style="108" customWidth="1"/>
    <col min="15937" max="15937" width="8.7109375" style="108" customWidth="1"/>
    <col min="15938" max="15939" width="7.5703125" style="108" customWidth="1"/>
    <col min="15940" max="15940" width="11" style="108" customWidth="1"/>
    <col min="15941" max="15943" width="9.85546875" style="108" customWidth="1"/>
    <col min="15944" max="15945" width="9" style="108" customWidth="1"/>
    <col min="15946" max="15946" width="9.140625" style="108" customWidth="1"/>
    <col min="15947" max="15947" width="8.85546875" style="108" customWidth="1"/>
    <col min="15948" max="15948" width="7.5703125" style="108" customWidth="1"/>
    <col min="15949" max="15949" width="10.28515625" style="108" customWidth="1"/>
    <col min="15950" max="15952" width="9.42578125" style="108" customWidth="1"/>
    <col min="15953" max="15953" width="7.5703125" style="108" customWidth="1"/>
    <col min="15954" max="15954" width="9.42578125" style="108" customWidth="1"/>
    <col min="15955" max="15955" width="9.5703125" style="108" customWidth="1"/>
    <col min="15956" max="15956" width="7.5703125" style="108" customWidth="1"/>
    <col min="15957" max="15957" width="9" style="108" customWidth="1"/>
    <col min="15958" max="15958" width="9.7109375" style="108" customWidth="1"/>
    <col min="15959" max="15959" width="8.140625" style="108" customWidth="1"/>
    <col min="15960" max="15963" width="9.85546875" style="108" customWidth="1"/>
    <col min="15964" max="15964" width="11.5703125" style="108" customWidth="1"/>
    <col min="15965" max="15965" width="8.42578125" style="108" customWidth="1"/>
    <col min="15966" max="15966" width="8.140625" style="108" customWidth="1"/>
    <col min="15967" max="15967" width="11.42578125" style="108" customWidth="1"/>
    <col min="15968" max="15968" width="8.28515625" style="108" customWidth="1"/>
    <col min="15969" max="15970" width="9.85546875" style="108" customWidth="1"/>
    <col min="15971" max="15971" width="11" style="108" customWidth="1"/>
    <col min="15972" max="15972" width="10.42578125" style="108" customWidth="1"/>
    <col min="15973" max="15973" width="9" style="108" customWidth="1"/>
    <col min="15974" max="15974" width="8.140625" style="108" customWidth="1"/>
    <col min="15975" max="15975" width="7.5703125" style="108" customWidth="1"/>
    <col min="15976" max="15977" width="9.5703125" style="108" customWidth="1"/>
    <col min="15978" max="15978" width="9.42578125" style="108" customWidth="1"/>
    <col min="15979" max="15979" width="8.7109375" style="108" customWidth="1"/>
    <col min="15980" max="15980" width="8.28515625" style="108" customWidth="1"/>
    <col min="15981" max="15981" width="10.42578125" style="108" customWidth="1"/>
    <col min="15982" max="15982" width="7.5703125" style="108" customWidth="1"/>
    <col min="15983" max="15983" width="13" style="108" customWidth="1"/>
    <col min="15984" max="15984" width="10.85546875" style="108" customWidth="1"/>
    <col min="15985" max="15985" width="9.85546875" style="108" customWidth="1"/>
    <col min="15986" max="15988" width="9.42578125" style="108" customWidth="1"/>
    <col min="15989" max="15989" width="11.42578125" style="108" customWidth="1"/>
    <col min="15990" max="15990" width="8.42578125" style="108" customWidth="1"/>
    <col min="15991" max="15991" width="22.42578125" style="108" customWidth="1"/>
    <col min="15992" max="15993" width="0" style="108" hidden="1" customWidth="1"/>
    <col min="15994" max="15994" width="11.42578125" style="108" customWidth="1"/>
    <col min="15995" max="15996" width="10.140625" style="108" customWidth="1"/>
    <col min="15997" max="16128" width="9.140625" style="108"/>
    <col min="16129" max="16129" width="9.42578125" style="108" customWidth="1"/>
    <col min="16130" max="16130" width="9.140625" style="108" customWidth="1"/>
    <col min="16131" max="16131" width="10.85546875" style="108" customWidth="1"/>
    <col min="16132" max="16132" width="7.5703125" style="108" customWidth="1"/>
    <col min="16133" max="16134" width="10.28515625" style="108" customWidth="1"/>
    <col min="16135" max="16135" width="9.140625" style="108" customWidth="1"/>
    <col min="16136" max="16136" width="7.5703125" style="108" customWidth="1"/>
    <col min="16137" max="16138" width="9.85546875" style="108" customWidth="1"/>
    <col min="16139" max="16139" width="9.7109375" style="108" customWidth="1"/>
    <col min="16140" max="16140" width="7.5703125" style="108" customWidth="1"/>
    <col min="16141" max="16141" width="9.42578125" style="108" customWidth="1"/>
    <col min="16142" max="16144" width="10.140625" style="108" customWidth="1"/>
    <col min="16145" max="16145" width="7.5703125" style="108" customWidth="1"/>
    <col min="16146" max="16147" width="8.42578125" style="108" customWidth="1"/>
    <col min="16148" max="16148" width="8.28515625" style="108" customWidth="1"/>
    <col min="16149" max="16150" width="7.5703125" style="108" customWidth="1"/>
    <col min="16151" max="16153" width="10.140625" style="108" customWidth="1"/>
    <col min="16154" max="16154" width="7.5703125" style="108" customWidth="1"/>
    <col min="16155" max="16156" width="8.5703125" style="108" customWidth="1"/>
    <col min="16157" max="16157" width="8.85546875" style="108" customWidth="1"/>
    <col min="16158" max="16159" width="7.5703125" style="108" customWidth="1"/>
    <col min="16160" max="16163" width="10.7109375" style="108" customWidth="1"/>
    <col min="16164" max="16165" width="11.28515625" style="108" customWidth="1"/>
    <col min="16166" max="16166" width="9.140625" style="108" customWidth="1"/>
    <col min="16167" max="16167" width="10.140625" style="108" customWidth="1"/>
    <col min="16168" max="16168" width="7.5703125" style="108" customWidth="1"/>
    <col min="16169" max="16170" width="10.85546875" style="108" customWidth="1"/>
    <col min="16171" max="16171" width="10.42578125" style="108" customWidth="1"/>
    <col min="16172" max="16172" width="7.5703125" style="108" customWidth="1"/>
    <col min="16173" max="16174" width="9" style="108" customWidth="1"/>
    <col min="16175" max="16175" width="10.5703125" style="108" customWidth="1"/>
    <col min="16176" max="16177" width="7.5703125" style="108" customWidth="1"/>
    <col min="16178" max="16180" width="10.28515625" style="108" customWidth="1"/>
    <col min="16181" max="16181" width="8.85546875" style="108" customWidth="1"/>
    <col min="16182" max="16182" width="8.42578125" style="108" customWidth="1"/>
    <col min="16183" max="16183" width="9.5703125" style="108" customWidth="1"/>
    <col min="16184" max="16184" width="7.5703125" style="108" customWidth="1"/>
    <col min="16185" max="16185" width="11.5703125" style="108" customWidth="1"/>
    <col min="16186" max="16186" width="7.5703125" style="108" customWidth="1"/>
    <col min="16187" max="16187" width="9.28515625" style="108" customWidth="1"/>
    <col min="16188" max="16190" width="10" style="108" customWidth="1"/>
    <col min="16191" max="16191" width="7.5703125" style="108" customWidth="1"/>
    <col min="16192" max="16192" width="8.85546875" style="108" customWidth="1"/>
    <col min="16193" max="16193" width="8.7109375" style="108" customWidth="1"/>
    <col min="16194" max="16195" width="7.5703125" style="108" customWidth="1"/>
    <col min="16196" max="16196" width="11" style="108" customWidth="1"/>
    <col min="16197" max="16199" width="9.85546875" style="108" customWidth="1"/>
    <col min="16200" max="16201" width="9" style="108" customWidth="1"/>
    <col min="16202" max="16202" width="9.140625" style="108" customWidth="1"/>
    <col min="16203" max="16203" width="8.85546875" style="108" customWidth="1"/>
    <col min="16204" max="16204" width="7.5703125" style="108" customWidth="1"/>
    <col min="16205" max="16205" width="10.28515625" style="108" customWidth="1"/>
    <col min="16206" max="16208" width="9.42578125" style="108" customWidth="1"/>
    <col min="16209" max="16209" width="7.5703125" style="108" customWidth="1"/>
    <col min="16210" max="16210" width="9.42578125" style="108" customWidth="1"/>
    <col min="16211" max="16211" width="9.5703125" style="108" customWidth="1"/>
    <col min="16212" max="16212" width="7.5703125" style="108" customWidth="1"/>
    <col min="16213" max="16213" width="9" style="108" customWidth="1"/>
    <col min="16214" max="16214" width="9.7109375" style="108" customWidth="1"/>
    <col min="16215" max="16215" width="8.140625" style="108" customWidth="1"/>
    <col min="16216" max="16219" width="9.85546875" style="108" customWidth="1"/>
    <col min="16220" max="16220" width="11.5703125" style="108" customWidth="1"/>
    <col min="16221" max="16221" width="8.42578125" style="108" customWidth="1"/>
    <col min="16222" max="16222" width="8.140625" style="108" customWidth="1"/>
    <col min="16223" max="16223" width="11.42578125" style="108" customWidth="1"/>
    <col min="16224" max="16224" width="8.28515625" style="108" customWidth="1"/>
    <col min="16225" max="16226" width="9.85546875" style="108" customWidth="1"/>
    <col min="16227" max="16227" width="11" style="108" customWidth="1"/>
    <col min="16228" max="16228" width="10.42578125" style="108" customWidth="1"/>
    <col min="16229" max="16229" width="9" style="108" customWidth="1"/>
    <col min="16230" max="16230" width="8.140625" style="108" customWidth="1"/>
    <col min="16231" max="16231" width="7.5703125" style="108" customWidth="1"/>
    <col min="16232" max="16233" width="9.5703125" style="108" customWidth="1"/>
    <col min="16234" max="16234" width="9.42578125" style="108" customWidth="1"/>
    <col min="16235" max="16235" width="8.7109375" style="108" customWidth="1"/>
    <col min="16236" max="16236" width="8.28515625" style="108" customWidth="1"/>
    <col min="16237" max="16237" width="10.42578125" style="108" customWidth="1"/>
    <col min="16238" max="16238" width="7.5703125" style="108" customWidth="1"/>
    <col min="16239" max="16239" width="13" style="108" customWidth="1"/>
    <col min="16240" max="16240" width="10.85546875" style="108" customWidth="1"/>
    <col min="16241" max="16241" width="9.85546875" style="108" customWidth="1"/>
    <col min="16242" max="16244" width="9.42578125" style="108" customWidth="1"/>
    <col min="16245" max="16245" width="11.42578125" style="108" customWidth="1"/>
    <col min="16246" max="16246" width="8.42578125" style="108" customWidth="1"/>
    <col min="16247" max="16247" width="22.42578125" style="108" customWidth="1"/>
    <col min="16248" max="16249" width="0" style="108" hidden="1" customWidth="1"/>
    <col min="16250" max="16250" width="11.42578125" style="108" customWidth="1"/>
    <col min="16251" max="16252" width="10.140625" style="108" customWidth="1"/>
    <col min="16253" max="16384" width="9.140625" style="108"/>
  </cols>
  <sheetData>
    <row r="2" spans="1:129">
      <c r="K2" s="109"/>
      <c r="AR2" s="110" t="s">
        <v>128</v>
      </c>
      <c r="CG2" s="111"/>
      <c r="CH2" s="112"/>
      <c r="CI2" s="112"/>
      <c r="CJ2" s="111"/>
      <c r="CK2" s="111"/>
      <c r="CL2" s="111"/>
      <c r="CM2" s="111"/>
      <c r="CN2" s="112"/>
      <c r="DI2" s="113"/>
    </row>
    <row r="3" spans="1:129" ht="48.75" customHeight="1">
      <c r="I3" s="109"/>
      <c r="J3" s="109"/>
      <c r="T3" s="110"/>
      <c r="U3" s="110"/>
      <c r="V3" s="110"/>
      <c r="W3" s="110"/>
      <c r="X3" s="110"/>
      <c r="Y3" s="110"/>
      <c r="Z3" s="110"/>
      <c r="CG3" s="111"/>
      <c r="CH3" s="112"/>
      <c r="CI3" s="112"/>
      <c r="CJ3" s="112"/>
      <c r="CK3" s="112"/>
      <c r="CL3" s="112"/>
      <c r="CM3" s="112"/>
      <c r="CN3" s="112"/>
      <c r="DI3" s="923" t="s">
        <v>129</v>
      </c>
      <c r="DJ3" s="924"/>
      <c r="DK3" s="924"/>
      <c r="DL3" s="924"/>
      <c r="DM3" s="924"/>
      <c r="DN3" s="924"/>
      <c r="DO3" s="924"/>
    </row>
    <row r="4" spans="1:129" ht="13.5" thickBot="1"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7"/>
      <c r="BP4" s="107"/>
      <c r="BQ4" s="115"/>
      <c r="BR4" s="115"/>
      <c r="BS4" s="115"/>
      <c r="BT4" s="107"/>
      <c r="BU4" s="107"/>
      <c r="BV4" s="107"/>
      <c r="BW4" s="107"/>
      <c r="BX4" s="107"/>
      <c r="BY4" s="107"/>
      <c r="BZ4" s="107"/>
      <c r="CA4" s="107"/>
      <c r="CB4" s="107"/>
      <c r="CC4" s="107"/>
      <c r="CD4" s="107"/>
      <c r="CE4" s="107"/>
      <c r="CF4" s="107"/>
      <c r="CG4" s="107"/>
      <c r="CH4" s="107"/>
      <c r="CI4" s="107"/>
      <c r="CJ4" s="107"/>
      <c r="CK4" s="107"/>
      <c r="CL4" s="107"/>
      <c r="CM4" s="107"/>
      <c r="CN4" s="107"/>
      <c r="CO4" s="107"/>
      <c r="CP4" s="107"/>
      <c r="CQ4" s="107"/>
      <c r="CR4" s="107"/>
      <c r="CS4" s="107"/>
      <c r="CT4" s="107"/>
      <c r="CU4" s="107"/>
      <c r="CV4" s="107"/>
      <c r="CW4" s="107"/>
      <c r="CX4" s="107"/>
      <c r="CY4" s="107"/>
      <c r="CZ4" s="107"/>
      <c r="DA4" s="107"/>
      <c r="DB4" s="107"/>
      <c r="DC4" s="107"/>
      <c r="DD4" s="107"/>
    </row>
    <row r="5" spans="1:129" ht="15" thickBot="1">
      <c r="A5" s="116" t="s">
        <v>130</v>
      </c>
      <c r="B5" s="908" t="s">
        <v>131</v>
      </c>
      <c r="C5" s="909"/>
      <c r="D5" s="909"/>
      <c r="E5" s="909"/>
      <c r="F5" s="909"/>
      <c r="G5" s="909"/>
      <c r="H5" s="909"/>
      <c r="I5" s="909"/>
      <c r="J5" s="117"/>
      <c r="K5" s="908" t="s">
        <v>132</v>
      </c>
      <c r="L5" s="909"/>
      <c r="M5" s="909"/>
      <c r="N5" s="909"/>
      <c r="O5" s="909"/>
      <c r="P5" s="909"/>
      <c r="Q5" s="909"/>
      <c r="R5" s="909"/>
      <c r="S5" s="911"/>
      <c r="T5" s="908" t="s">
        <v>133</v>
      </c>
      <c r="U5" s="909"/>
      <c r="V5" s="909"/>
      <c r="W5" s="909"/>
      <c r="X5" s="909"/>
      <c r="Y5" s="909"/>
      <c r="Z5" s="909"/>
      <c r="AA5" s="909"/>
      <c r="AB5" s="911"/>
      <c r="AC5" s="908" t="s">
        <v>134</v>
      </c>
      <c r="AD5" s="909"/>
      <c r="AE5" s="909"/>
      <c r="AF5" s="909"/>
      <c r="AG5" s="909"/>
      <c r="AH5" s="909"/>
      <c r="AI5" s="909"/>
      <c r="AJ5" s="909"/>
      <c r="AK5" s="911"/>
      <c r="AL5" s="908" t="s">
        <v>135</v>
      </c>
      <c r="AM5" s="909"/>
      <c r="AN5" s="909"/>
      <c r="AO5" s="909"/>
      <c r="AP5" s="909"/>
      <c r="AQ5" s="909"/>
      <c r="AR5" s="909"/>
      <c r="AS5" s="909"/>
      <c r="AT5" s="911"/>
      <c r="AU5" s="908" t="s">
        <v>136</v>
      </c>
      <c r="AV5" s="909"/>
      <c r="AW5" s="909"/>
      <c r="AX5" s="909"/>
      <c r="AY5" s="909"/>
      <c r="AZ5" s="909"/>
      <c r="BA5" s="909"/>
      <c r="BB5" s="909"/>
      <c r="BC5" s="911"/>
      <c r="BD5" s="908" t="s">
        <v>137</v>
      </c>
      <c r="BE5" s="909"/>
      <c r="BF5" s="909"/>
      <c r="BG5" s="909"/>
      <c r="BH5" s="909"/>
      <c r="BI5" s="909"/>
      <c r="BJ5" s="909"/>
      <c r="BK5" s="909"/>
      <c r="BL5" s="911"/>
      <c r="BM5" s="908" t="s">
        <v>138</v>
      </c>
      <c r="BN5" s="909"/>
      <c r="BO5" s="909"/>
      <c r="BP5" s="909"/>
      <c r="BQ5" s="909"/>
      <c r="BR5" s="909"/>
      <c r="BS5" s="909"/>
      <c r="BT5" s="909"/>
      <c r="BU5" s="911"/>
      <c r="BV5" s="908" t="s">
        <v>139</v>
      </c>
      <c r="BW5" s="909"/>
      <c r="BX5" s="909"/>
      <c r="BY5" s="909"/>
      <c r="BZ5" s="909"/>
      <c r="CA5" s="909"/>
      <c r="CB5" s="909"/>
      <c r="CC5" s="909"/>
      <c r="CD5" s="911"/>
      <c r="CE5" s="908" t="s">
        <v>140</v>
      </c>
      <c r="CF5" s="909"/>
      <c r="CG5" s="909"/>
      <c r="CH5" s="909"/>
      <c r="CI5" s="909"/>
      <c r="CJ5" s="909"/>
      <c r="CK5" s="909"/>
      <c r="CL5" s="909"/>
      <c r="CM5" s="911"/>
      <c r="CN5" s="908" t="s">
        <v>141</v>
      </c>
      <c r="CO5" s="909"/>
      <c r="CP5" s="909"/>
      <c r="CQ5" s="909"/>
      <c r="CR5" s="909"/>
      <c r="CS5" s="909"/>
      <c r="CT5" s="909"/>
      <c r="CU5" s="909"/>
      <c r="CV5" s="909"/>
      <c r="CW5" s="925" t="s">
        <v>142</v>
      </c>
      <c r="CX5" s="926"/>
      <c r="CY5" s="926"/>
      <c r="CZ5" s="926"/>
      <c r="DA5" s="926"/>
      <c r="DB5" s="926"/>
      <c r="DC5" s="926"/>
      <c r="DD5" s="926"/>
      <c r="DE5" s="927"/>
      <c r="DG5" s="118"/>
      <c r="DH5" s="118"/>
      <c r="DI5" s="928" t="s">
        <v>143</v>
      </c>
      <c r="DJ5" s="929"/>
      <c r="DK5" s="929"/>
      <c r="DL5" s="929"/>
      <c r="DM5" s="929"/>
      <c r="DN5" s="929"/>
      <c r="DO5" s="929"/>
      <c r="DP5" s="929"/>
      <c r="DQ5" s="930"/>
    </row>
    <row r="6" spans="1:129" ht="12.75" customHeight="1">
      <c r="A6" s="119" t="s">
        <v>144</v>
      </c>
      <c r="B6" s="116" t="s">
        <v>145</v>
      </c>
      <c r="C6" s="119" t="s">
        <v>146</v>
      </c>
      <c r="D6" s="119" t="s">
        <v>147</v>
      </c>
      <c r="E6" s="119" t="s">
        <v>148</v>
      </c>
      <c r="F6" s="119" t="s">
        <v>149</v>
      </c>
      <c r="G6" s="920" t="s">
        <v>150</v>
      </c>
      <c r="H6" s="116" t="s">
        <v>151</v>
      </c>
      <c r="I6" s="119" t="s">
        <v>152</v>
      </c>
      <c r="J6" s="120" t="s">
        <v>153</v>
      </c>
      <c r="K6" s="116" t="s">
        <v>145</v>
      </c>
      <c r="L6" s="119" t="s">
        <v>146</v>
      </c>
      <c r="M6" s="119" t="s">
        <v>147</v>
      </c>
      <c r="N6" s="119" t="s">
        <v>148</v>
      </c>
      <c r="O6" s="920" t="s">
        <v>150</v>
      </c>
      <c r="P6" s="119" t="s">
        <v>149</v>
      </c>
      <c r="Q6" s="116" t="s">
        <v>151</v>
      </c>
      <c r="R6" s="116" t="s">
        <v>152</v>
      </c>
      <c r="S6" s="119" t="s">
        <v>153</v>
      </c>
      <c r="T6" s="116" t="s">
        <v>145</v>
      </c>
      <c r="U6" s="119" t="s">
        <v>146</v>
      </c>
      <c r="V6" s="119" t="s">
        <v>147</v>
      </c>
      <c r="W6" s="119" t="s">
        <v>148</v>
      </c>
      <c r="X6" s="920" t="s">
        <v>150</v>
      </c>
      <c r="Y6" s="119" t="s">
        <v>149</v>
      </c>
      <c r="Z6" s="116" t="s">
        <v>151</v>
      </c>
      <c r="AA6" s="116" t="s">
        <v>152</v>
      </c>
      <c r="AB6" s="120" t="s">
        <v>153</v>
      </c>
      <c r="AC6" s="116" t="s">
        <v>145</v>
      </c>
      <c r="AD6" s="119" t="s">
        <v>146</v>
      </c>
      <c r="AE6" s="119" t="s">
        <v>147</v>
      </c>
      <c r="AF6" s="119" t="s">
        <v>148</v>
      </c>
      <c r="AG6" s="119" t="s">
        <v>149</v>
      </c>
      <c r="AH6" s="920" t="s">
        <v>150</v>
      </c>
      <c r="AI6" s="116" t="s">
        <v>151</v>
      </c>
      <c r="AJ6" s="116" t="s">
        <v>152</v>
      </c>
      <c r="AK6" s="120" t="s">
        <v>153</v>
      </c>
      <c r="AL6" s="116" t="s">
        <v>145</v>
      </c>
      <c r="AM6" s="119" t="s">
        <v>146</v>
      </c>
      <c r="AN6" s="119" t="s">
        <v>147</v>
      </c>
      <c r="AO6" s="119" t="s">
        <v>148</v>
      </c>
      <c r="AP6" s="119" t="s">
        <v>149</v>
      </c>
      <c r="AQ6" s="920" t="s">
        <v>150</v>
      </c>
      <c r="AR6" s="116" t="s">
        <v>151</v>
      </c>
      <c r="AS6" s="116" t="s">
        <v>152</v>
      </c>
      <c r="AT6" s="120" t="s">
        <v>153</v>
      </c>
      <c r="AU6" s="116" t="s">
        <v>145</v>
      </c>
      <c r="AV6" s="119" t="s">
        <v>146</v>
      </c>
      <c r="AW6" s="119" t="s">
        <v>147</v>
      </c>
      <c r="AX6" s="119" t="s">
        <v>148</v>
      </c>
      <c r="AY6" s="119" t="s">
        <v>149</v>
      </c>
      <c r="AZ6" s="915" t="s">
        <v>150</v>
      </c>
      <c r="BA6" s="116" t="s">
        <v>151</v>
      </c>
      <c r="BB6" s="116" t="s">
        <v>152</v>
      </c>
      <c r="BC6" s="121" t="s">
        <v>153</v>
      </c>
      <c r="BD6" s="116" t="s">
        <v>145</v>
      </c>
      <c r="BE6" s="119" t="s">
        <v>146</v>
      </c>
      <c r="BF6" s="119" t="s">
        <v>147</v>
      </c>
      <c r="BG6" s="119" t="s">
        <v>148</v>
      </c>
      <c r="BH6" s="119" t="s">
        <v>149</v>
      </c>
      <c r="BI6" s="920" t="s">
        <v>150</v>
      </c>
      <c r="BJ6" s="116" t="s">
        <v>151</v>
      </c>
      <c r="BK6" s="116" t="s">
        <v>152</v>
      </c>
      <c r="BL6" s="121" t="s">
        <v>153</v>
      </c>
      <c r="BM6" s="122" t="s">
        <v>145</v>
      </c>
      <c r="BN6" s="119" t="s">
        <v>146</v>
      </c>
      <c r="BO6" s="119" t="s">
        <v>147</v>
      </c>
      <c r="BP6" s="119" t="s">
        <v>148</v>
      </c>
      <c r="BQ6" s="119" t="s">
        <v>149</v>
      </c>
      <c r="BR6" s="920" t="s">
        <v>150</v>
      </c>
      <c r="BS6" s="116" t="s">
        <v>151</v>
      </c>
      <c r="BT6" s="119" t="s">
        <v>152</v>
      </c>
      <c r="BU6" s="121" t="s">
        <v>153</v>
      </c>
      <c r="BV6" s="116" t="s">
        <v>145</v>
      </c>
      <c r="BW6" s="119" t="s">
        <v>146</v>
      </c>
      <c r="BX6" s="119" t="s">
        <v>147</v>
      </c>
      <c r="BY6" s="119" t="s">
        <v>148</v>
      </c>
      <c r="BZ6" s="119" t="s">
        <v>149</v>
      </c>
      <c r="CA6" s="920" t="s">
        <v>150</v>
      </c>
      <c r="CB6" s="116" t="s">
        <v>151</v>
      </c>
      <c r="CC6" s="116" t="s">
        <v>152</v>
      </c>
      <c r="CD6" s="121" t="s">
        <v>153</v>
      </c>
      <c r="CE6" s="122" t="s">
        <v>145</v>
      </c>
      <c r="CF6" s="119" t="s">
        <v>146</v>
      </c>
      <c r="CG6" s="119" t="s">
        <v>147</v>
      </c>
      <c r="CH6" s="119" t="s">
        <v>148</v>
      </c>
      <c r="CI6" s="912" t="s">
        <v>149</v>
      </c>
      <c r="CJ6" s="912" t="s">
        <v>150</v>
      </c>
      <c r="CK6" s="116" t="s">
        <v>151</v>
      </c>
      <c r="CL6" s="119" t="s">
        <v>152</v>
      </c>
      <c r="CM6" s="121" t="s">
        <v>153</v>
      </c>
      <c r="CN6" s="116" t="s">
        <v>145</v>
      </c>
      <c r="CO6" s="119" t="s">
        <v>146</v>
      </c>
      <c r="CP6" s="119" t="s">
        <v>147</v>
      </c>
      <c r="CQ6" s="119" t="s">
        <v>148</v>
      </c>
      <c r="CR6" s="912" t="s">
        <v>149</v>
      </c>
      <c r="CS6" s="912" t="s">
        <v>150</v>
      </c>
      <c r="CT6" s="116" t="s">
        <v>151</v>
      </c>
      <c r="CU6" s="119" t="s">
        <v>152</v>
      </c>
      <c r="CV6" s="121" t="s">
        <v>153</v>
      </c>
      <c r="CW6" s="123" t="s">
        <v>145</v>
      </c>
      <c r="CX6" s="124" t="s">
        <v>146</v>
      </c>
      <c r="CY6" s="124" t="s">
        <v>147</v>
      </c>
      <c r="CZ6" s="124" t="s">
        <v>148</v>
      </c>
      <c r="DA6" s="913" t="s">
        <v>149</v>
      </c>
      <c r="DB6" s="913" t="s">
        <v>150</v>
      </c>
      <c r="DC6" s="123" t="s">
        <v>151</v>
      </c>
      <c r="DD6" s="123" t="s">
        <v>152</v>
      </c>
      <c r="DE6" s="121" t="s">
        <v>153</v>
      </c>
      <c r="DI6" s="125" t="s">
        <v>145</v>
      </c>
      <c r="DJ6" s="126" t="s">
        <v>146</v>
      </c>
      <c r="DK6" s="126" t="s">
        <v>147</v>
      </c>
      <c r="DL6" s="918" t="s">
        <v>149</v>
      </c>
      <c r="DM6" s="126" t="s">
        <v>148</v>
      </c>
      <c r="DN6" s="126" t="s">
        <v>154</v>
      </c>
      <c r="DO6" s="127" t="s">
        <v>155</v>
      </c>
      <c r="DQ6" s="121" t="s">
        <v>153</v>
      </c>
    </row>
    <row r="7" spans="1:129" ht="12.75" customHeight="1">
      <c r="A7" s="124" t="s">
        <v>156</v>
      </c>
      <c r="B7" s="123" t="s">
        <v>157</v>
      </c>
      <c r="C7" s="128" t="s">
        <v>158</v>
      </c>
      <c r="D7" s="128" t="s">
        <v>159</v>
      </c>
      <c r="E7" s="128" t="s">
        <v>160</v>
      </c>
      <c r="F7" s="128"/>
      <c r="G7" s="921"/>
      <c r="H7" s="123" t="s">
        <v>161</v>
      </c>
      <c r="I7" s="124" t="s">
        <v>157</v>
      </c>
      <c r="J7" s="129" t="s">
        <v>157</v>
      </c>
      <c r="K7" s="123" t="s">
        <v>157</v>
      </c>
      <c r="L7" s="128" t="s">
        <v>158</v>
      </c>
      <c r="M7" s="128" t="s">
        <v>159</v>
      </c>
      <c r="N7" s="128" t="s">
        <v>160</v>
      </c>
      <c r="O7" s="921"/>
      <c r="P7" s="128"/>
      <c r="Q7" s="123" t="s">
        <v>161</v>
      </c>
      <c r="R7" s="123" t="s">
        <v>157</v>
      </c>
      <c r="S7" s="124" t="s">
        <v>157</v>
      </c>
      <c r="T7" s="123" t="s">
        <v>157</v>
      </c>
      <c r="U7" s="128" t="s">
        <v>158</v>
      </c>
      <c r="V7" s="128" t="s">
        <v>159</v>
      </c>
      <c r="W7" s="128" t="s">
        <v>160</v>
      </c>
      <c r="X7" s="921"/>
      <c r="Y7" s="128"/>
      <c r="Z7" s="123" t="s">
        <v>161</v>
      </c>
      <c r="AA7" s="123" t="s">
        <v>157</v>
      </c>
      <c r="AB7" s="129" t="s">
        <v>157</v>
      </c>
      <c r="AC7" s="123" t="s">
        <v>157</v>
      </c>
      <c r="AD7" s="128" t="s">
        <v>158</v>
      </c>
      <c r="AE7" s="128" t="s">
        <v>159</v>
      </c>
      <c r="AF7" s="128" t="s">
        <v>160</v>
      </c>
      <c r="AG7" s="128"/>
      <c r="AH7" s="921"/>
      <c r="AI7" s="123" t="s">
        <v>161</v>
      </c>
      <c r="AJ7" s="123" t="s">
        <v>157</v>
      </c>
      <c r="AK7" s="129" t="s">
        <v>157</v>
      </c>
      <c r="AL7" s="123" t="s">
        <v>157</v>
      </c>
      <c r="AM7" s="128" t="s">
        <v>158</v>
      </c>
      <c r="AN7" s="128" t="s">
        <v>159</v>
      </c>
      <c r="AO7" s="128" t="s">
        <v>160</v>
      </c>
      <c r="AP7" s="128"/>
      <c r="AQ7" s="921"/>
      <c r="AR7" s="123" t="s">
        <v>161</v>
      </c>
      <c r="AS7" s="123" t="s">
        <v>157</v>
      </c>
      <c r="AT7" s="129" t="s">
        <v>157</v>
      </c>
      <c r="AU7" s="123" t="s">
        <v>157</v>
      </c>
      <c r="AV7" s="128" t="s">
        <v>158</v>
      </c>
      <c r="AW7" s="128" t="s">
        <v>159</v>
      </c>
      <c r="AX7" s="128" t="s">
        <v>160</v>
      </c>
      <c r="AY7" s="128"/>
      <c r="AZ7" s="916"/>
      <c r="BA7" s="123" t="s">
        <v>161</v>
      </c>
      <c r="BB7" s="123" t="s">
        <v>157</v>
      </c>
      <c r="BC7" s="130" t="s">
        <v>157</v>
      </c>
      <c r="BD7" s="123" t="s">
        <v>157</v>
      </c>
      <c r="BE7" s="128" t="s">
        <v>158</v>
      </c>
      <c r="BF7" s="128" t="s">
        <v>159</v>
      </c>
      <c r="BG7" s="128" t="s">
        <v>160</v>
      </c>
      <c r="BH7" s="128"/>
      <c r="BI7" s="921"/>
      <c r="BJ7" s="123" t="s">
        <v>161</v>
      </c>
      <c r="BK7" s="123" t="s">
        <v>157</v>
      </c>
      <c r="BL7" s="130" t="s">
        <v>157</v>
      </c>
      <c r="BM7" s="131" t="s">
        <v>157</v>
      </c>
      <c r="BN7" s="128" t="s">
        <v>158</v>
      </c>
      <c r="BO7" s="128" t="s">
        <v>159</v>
      </c>
      <c r="BP7" s="128" t="s">
        <v>160</v>
      </c>
      <c r="BQ7" s="128"/>
      <c r="BR7" s="921"/>
      <c r="BS7" s="123" t="s">
        <v>161</v>
      </c>
      <c r="BT7" s="124" t="s">
        <v>157</v>
      </c>
      <c r="BU7" s="130" t="s">
        <v>157</v>
      </c>
      <c r="BV7" s="123" t="s">
        <v>157</v>
      </c>
      <c r="BW7" s="124" t="s">
        <v>158</v>
      </c>
      <c r="BX7" s="124" t="s">
        <v>159</v>
      </c>
      <c r="BY7" s="124" t="s">
        <v>160</v>
      </c>
      <c r="BZ7" s="128"/>
      <c r="CA7" s="921"/>
      <c r="CB7" s="123" t="s">
        <v>161</v>
      </c>
      <c r="CC7" s="123" t="s">
        <v>157</v>
      </c>
      <c r="CD7" s="130" t="s">
        <v>157</v>
      </c>
      <c r="CE7" s="131" t="s">
        <v>157</v>
      </c>
      <c r="CF7" s="124" t="s">
        <v>158</v>
      </c>
      <c r="CG7" s="124" t="s">
        <v>159</v>
      </c>
      <c r="CH7" s="124" t="s">
        <v>160</v>
      </c>
      <c r="CI7" s="913"/>
      <c r="CJ7" s="913"/>
      <c r="CK7" s="123" t="s">
        <v>161</v>
      </c>
      <c r="CL7" s="124" t="s">
        <v>157</v>
      </c>
      <c r="CM7" s="130" t="s">
        <v>157</v>
      </c>
      <c r="CN7" s="123" t="s">
        <v>157</v>
      </c>
      <c r="CO7" s="124" t="s">
        <v>158</v>
      </c>
      <c r="CP7" s="124" t="s">
        <v>159</v>
      </c>
      <c r="CQ7" s="124" t="s">
        <v>160</v>
      </c>
      <c r="CR7" s="913"/>
      <c r="CS7" s="913"/>
      <c r="CT7" s="123" t="s">
        <v>161</v>
      </c>
      <c r="CU7" s="124" t="s">
        <v>157</v>
      </c>
      <c r="CV7" s="130" t="s">
        <v>157</v>
      </c>
      <c r="CW7" s="123" t="s">
        <v>157</v>
      </c>
      <c r="CX7" s="124" t="s">
        <v>158</v>
      </c>
      <c r="CY7" s="124" t="s">
        <v>159</v>
      </c>
      <c r="CZ7" s="124" t="s">
        <v>160</v>
      </c>
      <c r="DA7" s="913"/>
      <c r="DB7" s="913"/>
      <c r="DC7" s="123" t="s">
        <v>161</v>
      </c>
      <c r="DD7" s="123" t="s">
        <v>157</v>
      </c>
      <c r="DE7" s="130" t="s">
        <v>157</v>
      </c>
      <c r="DI7" s="132" t="s">
        <v>157</v>
      </c>
      <c r="DJ7" s="133" t="s">
        <v>162</v>
      </c>
      <c r="DK7" s="133" t="s">
        <v>159</v>
      </c>
      <c r="DL7" s="919"/>
      <c r="DM7" s="133" t="s">
        <v>160</v>
      </c>
      <c r="DN7" s="133" t="s">
        <v>163</v>
      </c>
      <c r="DO7" s="134" t="s">
        <v>164</v>
      </c>
      <c r="DQ7" s="130" t="s">
        <v>157</v>
      </c>
    </row>
    <row r="8" spans="1:129" ht="13.5" thickBot="1">
      <c r="A8" s="135"/>
      <c r="B8" s="136" t="s">
        <v>165</v>
      </c>
      <c r="C8" s="135" t="s">
        <v>165</v>
      </c>
      <c r="D8" s="135" t="s">
        <v>165</v>
      </c>
      <c r="E8" s="135" t="s">
        <v>165</v>
      </c>
      <c r="F8" s="135" t="s">
        <v>165</v>
      </c>
      <c r="G8" s="922"/>
      <c r="H8" s="136" t="s">
        <v>165</v>
      </c>
      <c r="I8" s="135" t="s">
        <v>165</v>
      </c>
      <c r="J8" s="137" t="s">
        <v>165</v>
      </c>
      <c r="K8" s="136" t="s">
        <v>165</v>
      </c>
      <c r="L8" s="135" t="s">
        <v>165</v>
      </c>
      <c r="M8" s="135" t="s">
        <v>165</v>
      </c>
      <c r="N8" s="135" t="s">
        <v>165</v>
      </c>
      <c r="O8" s="922"/>
      <c r="P8" s="135" t="s">
        <v>165</v>
      </c>
      <c r="Q8" s="136" t="s">
        <v>165</v>
      </c>
      <c r="R8" s="136" t="s">
        <v>165</v>
      </c>
      <c r="S8" s="135" t="s">
        <v>165</v>
      </c>
      <c r="T8" s="136" t="s">
        <v>165</v>
      </c>
      <c r="U8" s="135" t="s">
        <v>165</v>
      </c>
      <c r="V8" s="135" t="s">
        <v>165</v>
      </c>
      <c r="W8" s="135" t="s">
        <v>165</v>
      </c>
      <c r="X8" s="922"/>
      <c r="Y8" s="135" t="s">
        <v>165</v>
      </c>
      <c r="Z8" s="136" t="s">
        <v>165</v>
      </c>
      <c r="AA8" s="136" t="s">
        <v>165</v>
      </c>
      <c r="AB8" s="137" t="s">
        <v>165</v>
      </c>
      <c r="AC8" s="136" t="s">
        <v>165</v>
      </c>
      <c r="AD8" s="135" t="s">
        <v>165</v>
      </c>
      <c r="AE8" s="135" t="s">
        <v>165</v>
      </c>
      <c r="AF8" s="135" t="s">
        <v>165</v>
      </c>
      <c r="AG8" s="135" t="s">
        <v>165</v>
      </c>
      <c r="AH8" s="922"/>
      <c r="AI8" s="136" t="s">
        <v>165</v>
      </c>
      <c r="AJ8" s="136" t="s">
        <v>165</v>
      </c>
      <c r="AK8" s="137" t="s">
        <v>165</v>
      </c>
      <c r="AL8" s="136" t="s">
        <v>165</v>
      </c>
      <c r="AM8" s="135" t="s">
        <v>165</v>
      </c>
      <c r="AN8" s="135" t="s">
        <v>165</v>
      </c>
      <c r="AO8" s="135" t="s">
        <v>165</v>
      </c>
      <c r="AP8" s="135" t="s">
        <v>165</v>
      </c>
      <c r="AQ8" s="922"/>
      <c r="AR8" s="136" t="s">
        <v>165</v>
      </c>
      <c r="AS8" s="136" t="s">
        <v>165</v>
      </c>
      <c r="AT8" s="137" t="s">
        <v>165</v>
      </c>
      <c r="AU8" s="136" t="s">
        <v>165</v>
      </c>
      <c r="AV8" s="135" t="s">
        <v>165</v>
      </c>
      <c r="AW8" s="135" t="s">
        <v>165</v>
      </c>
      <c r="AX8" s="135" t="s">
        <v>165</v>
      </c>
      <c r="AY8" s="135" t="s">
        <v>165</v>
      </c>
      <c r="AZ8" s="917"/>
      <c r="BA8" s="136" t="s">
        <v>165</v>
      </c>
      <c r="BB8" s="136" t="s">
        <v>165</v>
      </c>
      <c r="BC8" s="138" t="s">
        <v>165</v>
      </c>
      <c r="BD8" s="136" t="s">
        <v>165</v>
      </c>
      <c r="BE8" s="135" t="s">
        <v>165</v>
      </c>
      <c r="BF8" s="135" t="s">
        <v>165</v>
      </c>
      <c r="BG8" s="135" t="s">
        <v>165</v>
      </c>
      <c r="BH8" s="135" t="s">
        <v>165</v>
      </c>
      <c r="BI8" s="922"/>
      <c r="BJ8" s="136" t="s">
        <v>165</v>
      </c>
      <c r="BK8" s="136" t="s">
        <v>165</v>
      </c>
      <c r="BL8" s="138" t="s">
        <v>165</v>
      </c>
      <c r="BM8" s="139" t="s">
        <v>165</v>
      </c>
      <c r="BN8" s="135" t="s">
        <v>165</v>
      </c>
      <c r="BO8" s="135" t="s">
        <v>165</v>
      </c>
      <c r="BP8" s="135" t="s">
        <v>165</v>
      </c>
      <c r="BQ8" s="135" t="s">
        <v>165</v>
      </c>
      <c r="BR8" s="922"/>
      <c r="BS8" s="136" t="s">
        <v>165</v>
      </c>
      <c r="BT8" s="135" t="s">
        <v>165</v>
      </c>
      <c r="BU8" s="138" t="s">
        <v>165</v>
      </c>
      <c r="BV8" s="136" t="s">
        <v>165</v>
      </c>
      <c r="BW8" s="135"/>
      <c r="BX8" s="135"/>
      <c r="BY8" s="135"/>
      <c r="BZ8" s="135" t="s">
        <v>165</v>
      </c>
      <c r="CA8" s="922"/>
      <c r="CB8" s="136" t="s">
        <v>165</v>
      </c>
      <c r="CC8" s="136" t="s">
        <v>165</v>
      </c>
      <c r="CD8" s="138" t="s">
        <v>165</v>
      </c>
      <c r="CE8" s="139" t="s">
        <v>165</v>
      </c>
      <c r="CF8" s="135"/>
      <c r="CG8" s="135"/>
      <c r="CH8" s="135"/>
      <c r="CI8" s="914"/>
      <c r="CJ8" s="914"/>
      <c r="CK8" s="136" t="s">
        <v>165</v>
      </c>
      <c r="CL8" s="135" t="s">
        <v>165</v>
      </c>
      <c r="CM8" s="138" t="s">
        <v>165</v>
      </c>
      <c r="CN8" s="136" t="s">
        <v>165</v>
      </c>
      <c r="CO8" s="135"/>
      <c r="CP8" s="135"/>
      <c r="CQ8" s="135"/>
      <c r="CR8" s="914"/>
      <c r="CS8" s="914"/>
      <c r="CT8" s="136" t="s">
        <v>165</v>
      </c>
      <c r="CU8" s="135" t="s">
        <v>165</v>
      </c>
      <c r="CV8" s="138" t="s">
        <v>165</v>
      </c>
      <c r="CW8" s="123" t="s">
        <v>165</v>
      </c>
      <c r="CX8" s="124"/>
      <c r="CY8" s="124"/>
      <c r="CZ8" s="124"/>
      <c r="DA8" s="913"/>
      <c r="DB8" s="913"/>
      <c r="DC8" s="123" t="s">
        <v>165</v>
      </c>
      <c r="DD8" s="123" t="s">
        <v>165</v>
      </c>
      <c r="DE8" s="138" t="s">
        <v>165</v>
      </c>
      <c r="DF8" s="140"/>
      <c r="DG8" s="140"/>
      <c r="DH8" s="140"/>
      <c r="DI8" s="141" t="s">
        <v>165</v>
      </c>
      <c r="DJ8" s="142"/>
      <c r="DK8" s="142"/>
      <c r="DL8" s="142"/>
      <c r="DM8" s="142"/>
      <c r="DN8" s="142" t="s">
        <v>165</v>
      </c>
      <c r="DO8" s="143" t="s">
        <v>166</v>
      </c>
      <c r="DP8" s="140"/>
      <c r="DQ8" s="138" t="s">
        <v>165</v>
      </c>
      <c r="DR8" s="140"/>
      <c r="DS8" s="140"/>
      <c r="DT8" s="140"/>
      <c r="DU8" s="140"/>
      <c r="DV8" s="140"/>
      <c r="DW8" s="140"/>
      <c r="DX8" s="140"/>
      <c r="DY8" s="140"/>
    </row>
    <row r="9" spans="1:129" ht="13.5" thickBot="1">
      <c r="A9" s="124"/>
      <c r="B9" s="124"/>
      <c r="C9" s="111"/>
      <c r="D9" s="111"/>
      <c r="E9" s="111"/>
      <c r="F9" s="111"/>
      <c r="G9" s="111"/>
      <c r="H9" s="111"/>
      <c r="I9" s="111"/>
      <c r="J9" s="111"/>
      <c r="K9" s="908"/>
      <c r="L9" s="909"/>
      <c r="M9" s="909"/>
      <c r="N9" s="909"/>
      <c r="O9" s="910"/>
      <c r="P9" s="909"/>
      <c r="Q9" s="909"/>
      <c r="R9" s="909"/>
      <c r="S9" s="911"/>
      <c r="T9" s="908"/>
      <c r="U9" s="909"/>
      <c r="V9" s="909"/>
      <c r="W9" s="909"/>
      <c r="X9" s="910"/>
      <c r="Y9" s="909"/>
      <c r="Z9" s="909"/>
      <c r="AA9" s="909"/>
      <c r="AB9" s="911"/>
      <c r="AC9" s="908"/>
      <c r="AD9" s="909"/>
      <c r="AE9" s="909"/>
      <c r="AF9" s="909"/>
      <c r="AG9" s="909"/>
      <c r="AH9" s="910"/>
      <c r="AI9" s="909"/>
      <c r="AJ9" s="909"/>
      <c r="AK9" s="911"/>
      <c r="AL9" s="908"/>
      <c r="AM9" s="909"/>
      <c r="AN9" s="909"/>
      <c r="AO9" s="909"/>
      <c r="AP9" s="909"/>
      <c r="AQ9" s="910"/>
      <c r="AR9" s="909"/>
      <c r="AS9" s="909"/>
      <c r="AT9" s="911"/>
      <c r="AU9" s="908"/>
      <c r="AV9" s="909"/>
      <c r="AW9" s="909"/>
      <c r="AX9" s="909"/>
      <c r="AY9" s="909"/>
      <c r="AZ9" s="910"/>
      <c r="BA9" s="909"/>
      <c r="BB9" s="909"/>
      <c r="BC9" s="911"/>
      <c r="BD9" s="908"/>
      <c r="BE9" s="909"/>
      <c r="BF9" s="909"/>
      <c r="BG9" s="909"/>
      <c r="BH9" s="909"/>
      <c r="BI9" s="910"/>
      <c r="BJ9" s="909"/>
      <c r="BK9" s="909"/>
      <c r="BL9" s="911"/>
      <c r="BM9" s="111"/>
      <c r="BN9" s="111"/>
      <c r="BO9" s="111"/>
      <c r="BP9" s="111"/>
      <c r="BQ9" s="111"/>
      <c r="BR9" s="111"/>
      <c r="BS9" s="111"/>
      <c r="BT9" s="111"/>
      <c r="BU9" s="111"/>
      <c r="BV9" s="908"/>
      <c r="BW9" s="909"/>
      <c r="BX9" s="909"/>
      <c r="BY9" s="909"/>
      <c r="BZ9" s="909"/>
      <c r="CA9" s="910"/>
      <c r="CB9" s="909"/>
      <c r="CC9" s="909"/>
      <c r="CD9" s="911"/>
      <c r="CE9" s="908"/>
      <c r="CF9" s="909"/>
      <c r="CG9" s="909"/>
      <c r="CH9" s="909"/>
      <c r="CI9" s="909"/>
      <c r="CJ9" s="910"/>
      <c r="CK9" s="909"/>
      <c r="CL9" s="909"/>
      <c r="CM9" s="911"/>
      <c r="CN9" s="908"/>
      <c r="CO9" s="909"/>
      <c r="CP9" s="909"/>
      <c r="CQ9" s="909"/>
      <c r="CR9" s="909"/>
      <c r="CS9" s="910"/>
      <c r="CT9" s="909"/>
      <c r="CU9" s="909"/>
      <c r="CV9" s="911"/>
      <c r="CW9" s="908"/>
      <c r="CX9" s="909"/>
      <c r="CY9" s="909"/>
      <c r="CZ9" s="909"/>
      <c r="DA9" s="909"/>
      <c r="DB9" s="910"/>
      <c r="DC9" s="909"/>
      <c r="DD9" s="909"/>
      <c r="DE9" s="911"/>
      <c r="DF9" s="140"/>
      <c r="DG9" s="140"/>
      <c r="DH9" s="140"/>
      <c r="DI9" s="144">
        <v>1</v>
      </c>
      <c r="DJ9" s="145">
        <v>2</v>
      </c>
      <c r="DK9" s="145">
        <v>3</v>
      </c>
      <c r="DL9" s="145">
        <v>4</v>
      </c>
      <c r="DM9" s="145">
        <v>5</v>
      </c>
      <c r="DN9" s="145">
        <v>6</v>
      </c>
      <c r="DO9" s="146">
        <v>7</v>
      </c>
      <c r="DP9" s="140"/>
      <c r="DQ9" s="147">
        <v>8</v>
      </c>
      <c r="DR9" s="140"/>
      <c r="DS9" s="148" t="s">
        <v>167</v>
      </c>
      <c r="DT9" s="140"/>
      <c r="DU9" s="140"/>
      <c r="DV9" s="140"/>
      <c r="DW9" s="140"/>
      <c r="DX9" s="140"/>
      <c r="DY9" s="140"/>
    </row>
    <row r="10" spans="1:129">
      <c r="A10" s="149" t="s">
        <v>71</v>
      </c>
      <c r="B10" s="150">
        <v>1485.84</v>
      </c>
      <c r="C10" s="151">
        <v>258.46000000000004</v>
      </c>
      <c r="D10" s="151">
        <v>0</v>
      </c>
      <c r="E10" s="151">
        <v>121.42</v>
      </c>
      <c r="F10" s="152">
        <v>0</v>
      </c>
      <c r="G10" s="152">
        <f>B10-E10</f>
        <v>1364.4199999999998</v>
      </c>
      <c r="H10" s="152">
        <f t="shared" ref="H10:H30" si="0">C10+D10+E10+F10</f>
        <v>379.88000000000005</v>
      </c>
      <c r="I10" s="153">
        <f t="shared" ref="I10:I30" si="1">B10-H10</f>
        <v>1105.9599999999998</v>
      </c>
      <c r="J10" s="154">
        <v>1105.96</v>
      </c>
      <c r="K10" s="150">
        <v>1391.64</v>
      </c>
      <c r="L10" s="151">
        <v>242.78000000000003</v>
      </c>
      <c r="M10" s="151">
        <v>0</v>
      </c>
      <c r="N10" s="151">
        <v>85.6</v>
      </c>
      <c r="O10" s="155">
        <f>K10-N10</f>
        <v>1306.0400000000002</v>
      </c>
      <c r="P10" s="152">
        <v>0</v>
      </c>
      <c r="Q10" s="152">
        <f t="shared" ref="Q10:Q30" si="2">L10+M10+N10+P10</f>
        <v>328.38</v>
      </c>
      <c r="R10" s="153">
        <f t="shared" ref="R10:R30" si="3">K10-Q10</f>
        <v>1063.2600000000002</v>
      </c>
      <c r="S10" s="154">
        <v>1063.26</v>
      </c>
      <c r="T10" s="156">
        <v>1296.67</v>
      </c>
      <c r="U10" s="151">
        <v>250.1</v>
      </c>
      <c r="V10" s="151">
        <v>0</v>
      </c>
      <c r="W10" s="151">
        <v>86.59</v>
      </c>
      <c r="X10" s="155">
        <f t="shared" ref="X10:X30" si="4">T10-W10</f>
        <v>1210.0800000000002</v>
      </c>
      <c r="Y10" s="152">
        <v>0</v>
      </c>
      <c r="Z10" s="152">
        <f t="shared" ref="Z10:Z30" si="5">U10+V10+W10+Y10</f>
        <v>336.69</v>
      </c>
      <c r="AA10" s="153">
        <f t="shared" ref="AA10:AA30" si="6">T10-Z10</f>
        <v>959.98</v>
      </c>
      <c r="AB10" s="154">
        <v>959.98</v>
      </c>
      <c r="AC10" s="150">
        <v>1168.23</v>
      </c>
      <c r="AD10" s="151">
        <v>236.05</v>
      </c>
      <c r="AE10" s="151">
        <v>0.48</v>
      </c>
      <c r="AF10" s="151">
        <v>71.349999999999994</v>
      </c>
      <c r="AG10" s="152">
        <v>0</v>
      </c>
      <c r="AH10" s="155">
        <f t="shared" ref="AH10:AH29" si="7">AC10-AF10</f>
        <v>1096.8800000000001</v>
      </c>
      <c r="AI10" s="152">
        <f t="shared" ref="AI10:AI29" si="8">AD10+AE10+AF10+AG10</f>
        <v>307.88</v>
      </c>
      <c r="AJ10" s="153">
        <f t="shared" ref="AJ10:AJ29" si="9">AC10-AI10</f>
        <v>860.35</v>
      </c>
      <c r="AK10" s="157">
        <v>773.36300000000006</v>
      </c>
      <c r="AL10" s="158">
        <v>691.44</v>
      </c>
      <c r="AM10" s="159">
        <v>201.88</v>
      </c>
      <c r="AN10" s="159">
        <v>0</v>
      </c>
      <c r="AO10" s="159">
        <v>37.340000000000003</v>
      </c>
      <c r="AP10" s="160">
        <v>0</v>
      </c>
      <c r="AQ10" s="155">
        <f t="shared" ref="AQ10:AQ30" si="10">AL10-AO10</f>
        <v>654.1</v>
      </c>
      <c r="AR10" s="159">
        <f t="shared" ref="AR10:AR29" si="11">AM10+AN10+AO10+AP10</f>
        <v>239.22</v>
      </c>
      <c r="AS10" s="161">
        <f t="shared" ref="AS10:AS29" si="12">AL10-AR10</f>
        <v>452.22</v>
      </c>
      <c r="AT10" s="162">
        <v>493.00200000000001</v>
      </c>
      <c r="AU10" s="150">
        <v>327.3</v>
      </c>
      <c r="AV10" s="151">
        <v>90.82</v>
      </c>
      <c r="AW10" s="151">
        <v>0</v>
      </c>
      <c r="AX10" s="151">
        <v>57.82</v>
      </c>
      <c r="AY10" s="152">
        <v>0</v>
      </c>
      <c r="AZ10" s="155">
        <f t="shared" ref="AZ10:AZ29" si="13">AU10-AX10</f>
        <v>269.48</v>
      </c>
      <c r="BA10" s="152">
        <f t="shared" ref="BA10:BA29" si="14">AV10+AW10+AX10+AY10</f>
        <v>148.63999999999999</v>
      </c>
      <c r="BB10" s="153">
        <f t="shared" ref="BB10:BB29" si="15">AU10-BA10</f>
        <v>178.66000000000003</v>
      </c>
      <c r="BC10" s="162">
        <v>327.66899999999998</v>
      </c>
      <c r="BD10" s="163">
        <v>334.19</v>
      </c>
      <c r="BE10" s="152">
        <v>90.51</v>
      </c>
      <c r="BF10" s="151">
        <v>0</v>
      </c>
      <c r="BG10" s="151">
        <v>66.67</v>
      </c>
      <c r="BH10" s="152">
        <v>0</v>
      </c>
      <c r="BI10" s="155">
        <f t="shared" ref="BI10:BI29" si="16">BD10-BG10</f>
        <v>267.52</v>
      </c>
      <c r="BJ10" s="152">
        <f t="shared" ref="BJ10:BJ29" si="17">BE10+BF10+BG10+BH10</f>
        <v>157.18</v>
      </c>
      <c r="BK10" s="153">
        <f t="shared" ref="BK10:BK29" si="18">BD10-BJ10</f>
        <v>177.01</v>
      </c>
      <c r="BL10" s="162">
        <v>334.96600000000001</v>
      </c>
      <c r="BM10" s="164">
        <v>332.15</v>
      </c>
      <c r="BN10" s="151">
        <v>90.82</v>
      </c>
      <c r="BO10" s="151">
        <v>0</v>
      </c>
      <c r="BP10" s="151">
        <v>56.03</v>
      </c>
      <c r="BQ10" s="155">
        <v>0</v>
      </c>
      <c r="BR10" s="155">
        <f>BM10-BP10</f>
        <v>276.12</v>
      </c>
      <c r="BS10" s="152">
        <f t="shared" ref="BS10:BS29" si="19">BN10+BO10+BP10+BQ10</f>
        <v>146.85</v>
      </c>
      <c r="BT10" s="153">
        <f t="shared" ref="BT10:BT29" si="20">BM10-BS10</f>
        <v>185.29999999999998</v>
      </c>
      <c r="BU10" s="162">
        <v>328.34500000000003</v>
      </c>
      <c r="BV10" s="150">
        <v>474.35</v>
      </c>
      <c r="BW10" s="151">
        <v>143.41</v>
      </c>
      <c r="BX10" s="151">
        <v>0</v>
      </c>
      <c r="BY10" s="151">
        <v>41.83</v>
      </c>
      <c r="BZ10" s="152">
        <v>0</v>
      </c>
      <c r="CA10" s="155">
        <f t="shared" ref="CA10:CA29" si="21">BV10-BY10</f>
        <v>432.52000000000004</v>
      </c>
      <c r="CB10" s="152">
        <f t="shared" ref="CB10:CB29" si="22">BW10+BX10+BY10+BZ10</f>
        <v>185.24</v>
      </c>
      <c r="CC10" s="153">
        <f t="shared" ref="CC10:CC29" si="23">BV10-CB10</f>
        <v>289.11</v>
      </c>
      <c r="CD10" s="162">
        <v>455.31</v>
      </c>
      <c r="CE10" s="165">
        <v>955.81</v>
      </c>
      <c r="CF10" s="159">
        <v>213.31</v>
      </c>
      <c r="CG10" s="159">
        <v>0</v>
      </c>
      <c r="CH10" s="159">
        <v>69.3</v>
      </c>
      <c r="CI10" s="166">
        <v>0</v>
      </c>
      <c r="CJ10" s="155">
        <f t="shared" ref="CJ10:CJ29" si="24">CE10-CH10</f>
        <v>886.51</v>
      </c>
      <c r="CK10" s="160">
        <f t="shared" ref="CK10:CK29" si="25">CF10+CG10+CH10+CI10</f>
        <v>282.61</v>
      </c>
      <c r="CL10" s="161">
        <f t="shared" ref="CL10:CL29" si="26">CE10-CK10</f>
        <v>673.19999999999993</v>
      </c>
      <c r="CM10" s="167">
        <v>773.22299999999996</v>
      </c>
      <c r="CN10" s="158">
        <v>1293.6099999999999</v>
      </c>
      <c r="CO10" s="159">
        <v>237.85000000000002</v>
      </c>
      <c r="CP10" s="159">
        <v>0</v>
      </c>
      <c r="CQ10" s="159">
        <v>77.209999999999994</v>
      </c>
      <c r="CR10" s="166">
        <v>0</v>
      </c>
      <c r="CS10" s="155">
        <f t="shared" ref="CS10:CS29" si="27">CN10-CQ10</f>
        <v>1216.3999999999999</v>
      </c>
      <c r="CT10" s="160">
        <f t="shared" ref="CT10:CT29" si="28">CO10+CP10+CQ10+CR10</f>
        <v>315.06</v>
      </c>
      <c r="CU10" s="161">
        <f t="shared" ref="CU10:CU29" si="29">CN10-CT10</f>
        <v>978.55</v>
      </c>
      <c r="CV10" s="162">
        <v>104.77</v>
      </c>
      <c r="CW10" s="150">
        <v>1771.58</v>
      </c>
      <c r="CX10" s="151">
        <v>274.45</v>
      </c>
      <c r="CY10" s="151">
        <v>4.38</v>
      </c>
      <c r="CZ10" s="151">
        <v>88.36</v>
      </c>
      <c r="DA10" s="168">
        <v>0</v>
      </c>
      <c r="DB10" s="155">
        <f t="shared" ref="DB10:DB29" si="30">CW10-CZ10</f>
        <v>1683.22</v>
      </c>
      <c r="DC10" s="160">
        <f t="shared" ref="DC10:DC29" si="31">CX10+CY10+CZ10+DA10</f>
        <v>367.19</v>
      </c>
      <c r="DD10" s="161">
        <f t="shared" ref="DD10:DD29" si="32">CW10-DC10</f>
        <v>1404.3899999999999</v>
      </c>
      <c r="DE10" s="169">
        <v>1105.3900000000001</v>
      </c>
      <c r="DF10" s="109"/>
      <c r="DG10" s="109">
        <f>DI10-DM10</f>
        <v>10663.289999999999</v>
      </c>
      <c r="DH10" s="109"/>
      <c r="DI10" s="170">
        <f t="shared" ref="DI10:DK30" si="33">B10+K10+T10+AC10+AL10+AU10+BD10+BM10+BV10+CE10+CN10+CW10</f>
        <v>11522.81</v>
      </c>
      <c r="DJ10" s="171">
        <f t="shared" si="33"/>
        <v>2330.4399999999996</v>
      </c>
      <c r="DK10" s="171">
        <f t="shared" si="33"/>
        <v>4.8599999999999994</v>
      </c>
      <c r="DL10" s="171">
        <f t="shared" ref="DL10:DL30" si="34">F10+P10+Y10+AG10+AP10+AY10+BH10+BQ10+BZ10+CI10+CR10+DA10</f>
        <v>0</v>
      </c>
      <c r="DM10" s="171">
        <f t="shared" ref="DM10:DM30" si="35">E10+N10+W10+AF10+AO10+AX10+BG10+BP10+BY10+CH10+CQ10+CZ10</f>
        <v>859.5200000000001</v>
      </c>
      <c r="DN10" s="171">
        <f t="shared" ref="DN10:DO30" si="36">H10+Q10+Z10+AI10+AR10+BA10+BJ10+BS10+CB10+CK10+CT10+DC10</f>
        <v>3194.82</v>
      </c>
      <c r="DO10" s="172">
        <f t="shared" si="36"/>
        <v>8327.99</v>
      </c>
      <c r="DP10" s="109">
        <f>DI10-DM10</f>
        <v>10663.289999999999</v>
      </c>
      <c r="DQ10" s="173">
        <f>J10+S10+AB10+AK10+AT10+BC10+BL10+BU10+CD10+CM10+CV10+DE10</f>
        <v>7825.2380000000021</v>
      </c>
      <c r="DR10" s="109">
        <f>J10+S10+AB10+AK10+AT10+BC10+BL10+BU10+CD10+CM10+CV10+DE10</f>
        <v>7825.2380000000021</v>
      </c>
      <c r="DS10" s="109">
        <f>G10+O10+X10+AH10+AQ10+AZ10+BI10+BR10+CA10+CJ10+CS10+DB10</f>
        <v>10663.29</v>
      </c>
      <c r="DT10" s="109"/>
      <c r="DU10" s="109"/>
      <c r="DV10" s="109"/>
      <c r="DW10" s="109"/>
      <c r="DX10" s="109"/>
      <c r="DY10" s="109"/>
    </row>
    <row r="11" spans="1:129">
      <c r="A11" s="174" t="s">
        <v>72</v>
      </c>
      <c r="B11" s="175">
        <v>134.81</v>
      </c>
      <c r="C11" s="155">
        <v>30.07</v>
      </c>
      <c r="D11" s="155">
        <v>0.34</v>
      </c>
      <c r="E11" s="155">
        <v>4.71</v>
      </c>
      <c r="F11" s="155">
        <v>0</v>
      </c>
      <c r="G11" s="155">
        <f t="shared" ref="G11:G30" si="37">B11-E11</f>
        <v>130.1</v>
      </c>
      <c r="H11" s="155">
        <f t="shared" si="0"/>
        <v>35.119999999999997</v>
      </c>
      <c r="I11" s="176">
        <f t="shared" si="1"/>
        <v>99.69</v>
      </c>
      <c r="J11" s="177">
        <v>99.688000000000002</v>
      </c>
      <c r="K11" s="175">
        <v>130.76</v>
      </c>
      <c r="L11" s="155">
        <v>33.78</v>
      </c>
      <c r="M11" s="155">
        <v>0</v>
      </c>
      <c r="N11" s="155">
        <v>5.88</v>
      </c>
      <c r="O11" s="155">
        <f t="shared" ref="O11:O29" si="38">K11-N11</f>
        <v>124.88</v>
      </c>
      <c r="P11" s="155">
        <v>0</v>
      </c>
      <c r="Q11" s="155">
        <f t="shared" si="2"/>
        <v>39.660000000000004</v>
      </c>
      <c r="R11" s="176">
        <f t="shared" si="3"/>
        <v>91.1</v>
      </c>
      <c r="S11" s="177">
        <v>91.099000000000004</v>
      </c>
      <c r="T11" s="178">
        <v>119</v>
      </c>
      <c r="U11" s="155">
        <v>23.4</v>
      </c>
      <c r="V11" s="155">
        <v>0</v>
      </c>
      <c r="W11" s="155">
        <v>2.81</v>
      </c>
      <c r="X11" s="155">
        <f t="shared" si="4"/>
        <v>116.19</v>
      </c>
      <c r="Y11" s="155">
        <v>0</v>
      </c>
      <c r="Z11" s="155">
        <f t="shared" si="5"/>
        <v>26.209999999999997</v>
      </c>
      <c r="AA11" s="176">
        <f t="shared" si="6"/>
        <v>92.79</v>
      </c>
      <c r="AB11" s="177">
        <v>92.79</v>
      </c>
      <c r="AC11" s="175">
        <v>99.07</v>
      </c>
      <c r="AD11" s="155">
        <v>21.44</v>
      </c>
      <c r="AE11" s="155">
        <v>0</v>
      </c>
      <c r="AF11" s="155">
        <v>2.72</v>
      </c>
      <c r="AG11" s="155">
        <v>0</v>
      </c>
      <c r="AH11" s="155">
        <f t="shared" si="7"/>
        <v>96.35</v>
      </c>
      <c r="AI11" s="155">
        <f t="shared" si="8"/>
        <v>24.16</v>
      </c>
      <c r="AJ11" s="155">
        <f t="shared" si="9"/>
        <v>74.91</v>
      </c>
      <c r="AK11" s="179">
        <v>74.91</v>
      </c>
      <c r="AL11" s="175">
        <v>81.099999999999994</v>
      </c>
      <c r="AM11" s="155">
        <v>18.62</v>
      </c>
      <c r="AN11" s="155">
        <v>0</v>
      </c>
      <c r="AO11" s="155">
        <v>0.76</v>
      </c>
      <c r="AP11" s="155">
        <v>0</v>
      </c>
      <c r="AQ11" s="155">
        <f t="shared" si="10"/>
        <v>80.339999999999989</v>
      </c>
      <c r="AR11" s="155">
        <f t="shared" si="11"/>
        <v>19.380000000000003</v>
      </c>
      <c r="AS11" s="176">
        <f t="shared" si="12"/>
        <v>61.719999999999992</v>
      </c>
      <c r="AT11" s="180">
        <v>61.716000000000001</v>
      </c>
      <c r="AU11" s="175">
        <v>28.06</v>
      </c>
      <c r="AV11" s="155">
        <v>10.23</v>
      </c>
      <c r="AW11" s="155">
        <v>0</v>
      </c>
      <c r="AX11" s="155">
        <v>1.46</v>
      </c>
      <c r="AY11" s="155">
        <v>0</v>
      </c>
      <c r="AZ11" s="155">
        <f t="shared" si="13"/>
        <v>26.599999999999998</v>
      </c>
      <c r="BA11" s="155">
        <f t="shared" si="14"/>
        <v>11.690000000000001</v>
      </c>
      <c r="BB11" s="176">
        <f t="shared" si="15"/>
        <v>16.369999999999997</v>
      </c>
      <c r="BC11" s="180">
        <v>16.370999999999999</v>
      </c>
      <c r="BD11" s="178">
        <v>9.31</v>
      </c>
      <c r="BE11" s="155">
        <v>4.88</v>
      </c>
      <c r="BF11" s="155">
        <v>0</v>
      </c>
      <c r="BG11" s="155">
        <v>1.99</v>
      </c>
      <c r="BH11" s="155">
        <v>0</v>
      </c>
      <c r="BI11" s="155">
        <f t="shared" si="16"/>
        <v>7.32</v>
      </c>
      <c r="BJ11" s="155">
        <f t="shared" si="17"/>
        <v>6.87</v>
      </c>
      <c r="BK11" s="176">
        <f t="shared" si="18"/>
        <v>2.4400000000000004</v>
      </c>
      <c r="BL11" s="180">
        <v>2.44</v>
      </c>
      <c r="BM11" s="179">
        <v>10.72</v>
      </c>
      <c r="BN11" s="155">
        <v>7.62</v>
      </c>
      <c r="BO11" s="155">
        <v>0</v>
      </c>
      <c r="BP11" s="155">
        <v>2.7</v>
      </c>
      <c r="BQ11" s="155">
        <v>0</v>
      </c>
      <c r="BR11" s="155">
        <f t="shared" ref="BR11:BR29" si="39">BM11-BP11</f>
        <v>8.02</v>
      </c>
      <c r="BS11" s="155">
        <f t="shared" si="19"/>
        <v>10.32</v>
      </c>
      <c r="BT11" s="176">
        <f t="shared" si="20"/>
        <v>0.40000000000000036</v>
      </c>
      <c r="BU11" s="180">
        <v>0.40300000000000002</v>
      </c>
      <c r="BV11" s="175">
        <v>0</v>
      </c>
      <c r="BW11" s="155">
        <v>0</v>
      </c>
      <c r="BX11" s="155">
        <v>0</v>
      </c>
      <c r="BY11" s="155">
        <v>0</v>
      </c>
      <c r="BZ11" s="155">
        <v>0</v>
      </c>
      <c r="CA11" s="155">
        <f t="shared" si="21"/>
        <v>0</v>
      </c>
      <c r="CB11" s="155">
        <f t="shared" si="22"/>
        <v>0</v>
      </c>
      <c r="CC11" s="176">
        <f t="shared" si="23"/>
        <v>0</v>
      </c>
      <c r="CD11" s="180">
        <v>0</v>
      </c>
      <c r="CE11" s="179">
        <v>49.93</v>
      </c>
      <c r="CF11" s="155">
        <v>8.4700000000000006</v>
      </c>
      <c r="CG11" s="155">
        <v>0</v>
      </c>
      <c r="CH11" s="155">
        <v>1.04</v>
      </c>
      <c r="CI11" s="181">
        <v>0</v>
      </c>
      <c r="CJ11" s="155">
        <f t="shared" si="24"/>
        <v>48.89</v>
      </c>
      <c r="CK11" s="155">
        <f t="shared" si="25"/>
        <v>9.5100000000000016</v>
      </c>
      <c r="CL11" s="176">
        <f t="shared" si="26"/>
        <v>40.42</v>
      </c>
      <c r="CM11" s="182">
        <v>40.414999999999999</v>
      </c>
      <c r="CN11" s="175">
        <v>82.46</v>
      </c>
      <c r="CO11" s="155">
        <v>14.61</v>
      </c>
      <c r="CP11" s="155">
        <v>0</v>
      </c>
      <c r="CQ11" s="155">
        <v>0.8</v>
      </c>
      <c r="CR11" s="181">
        <v>0</v>
      </c>
      <c r="CS11" s="155">
        <f t="shared" si="27"/>
        <v>81.66</v>
      </c>
      <c r="CT11" s="155">
        <f t="shared" si="28"/>
        <v>15.41</v>
      </c>
      <c r="CU11" s="176">
        <f t="shared" si="29"/>
        <v>67.05</v>
      </c>
      <c r="CV11" s="180">
        <v>87.759</v>
      </c>
      <c r="CW11" s="175">
        <v>122.56</v>
      </c>
      <c r="CX11" s="155">
        <v>18.649999999999999</v>
      </c>
      <c r="CY11" s="155">
        <v>0</v>
      </c>
      <c r="CZ11" s="155">
        <v>4.12</v>
      </c>
      <c r="DA11" s="181">
        <v>0</v>
      </c>
      <c r="DB11" s="155">
        <f t="shared" si="30"/>
        <v>118.44</v>
      </c>
      <c r="DC11" s="155">
        <f t="shared" si="31"/>
        <v>22.77</v>
      </c>
      <c r="DD11" s="176">
        <f t="shared" si="32"/>
        <v>99.79</v>
      </c>
      <c r="DE11" s="183">
        <v>96.37</v>
      </c>
      <c r="DF11" s="109"/>
      <c r="DG11" s="109">
        <f t="shared" ref="DG11:DG30" si="40">DI11-DM11</f>
        <v>838.79</v>
      </c>
      <c r="DH11" s="109"/>
      <c r="DI11" s="184">
        <f t="shared" si="33"/>
        <v>867.78</v>
      </c>
      <c r="DJ11" s="185">
        <f t="shared" si="33"/>
        <v>191.77</v>
      </c>
      <c r="DK11" s="185">
        <f t="shared" si="33"/>
        <v>0.34</v>
      </c>
      <c r="DL11" s="185">
        <f t="shared" si="34"/>
        <v>0</v>
      </c>
      <c r="DM11" s="185">
        <f t="shared" si="35"/>
        <v>28.990000000000002</v>
      </c>
      <c r="DN11" s="185">
        <f t="shared" si="36"/>
        <v>221.1</v>
      </c>
      <c r="DO11" s="186">
        <f t="shared" si="36"/>
        <v>646.67999999999995</v>
      </c>
      <c r="DP11" s="109">
        <f t="shared" ref="DP11:DP30" si="41">DI11-DM11</f>
        <v>838.79</v>
      </c>
      <c r="DQ11" s="173">
        <f t="shared" ref="DQ11:DQ30" si="42">J11+S11+AB11+AK11+AT11+BC11+BL11+BU11+CD11+CM11+CV11+DE11</f>
        <v>663.96100000000001</v>
      </c>
      <c r="DR11" s="109">
        <f t="shared" ref="DR11:DR30" si="43">J11+S11+AB11+AK11+AT11+BC11+BL11+BU11+CD11+CM11+CV11+DE11</f>
        <v>663.96100000000001</v>
      </c>
      <c r="DS11" s="109">
        <f t="shared" ref="DS11:DS30" si="44">G11+O11+X11+AH11+AQ11+AZ11+BI11+BR11+CA11+CJ11+CS11+DB11</f>
        <v>838.79</v>
      </c>
      <c r="DT11" s="109"/>
      <c r="DU11" s="109"/>
      <c r="DV11" s="109"/>
      <c r="DW11" s="109"/>
      <c r="DX11" s="109"/>
      <c r="DY11" s="109"/>
    </row>
    <row r="12" spans="1:129">
      <c r="A12" s="174" t="s">
        <v>73</v>
      </c>
      <c r="B12" s="175">
        <v>193.63</v>
      </c>
      <c r="C12" s="155">
        <v>63.220000000000006</v>
      </c>
      <c r="D12" s="155">
        <v>0</v>
      </c>
      <c r="E12" s="155">
        <v>14.08</v>
      </c>
      <c r="F12" s="155">
        <v>0</v>
      </c>
      <c r="G12" s="155">
        <f t="shared" si="37"/>
        <v>179.54999999999998</v>
      </c>
      <c r="H12" s="155">
        <f t="shared" si="0"/>
        <v>77.300000000000011</v>
      </c>
      <c r="I12" s="176">
        <f t="shared" si="1"/>
        <v>116.32999999999998</v>
      </c>
      <c r="J12" s="177">
        <v>162.26400000000001</v>
      </c>
      <c r="K12" s="175">
        <v>183.04</v>
      </c>
      <c r="L12" s="155">
        <v>60.1</v>
      </c>
      <c r="M12" s="155">
        <v>0</v>
      </c>
      <c r="N12" s="155">
        <v>12.77</v>
      </c>
      <c r="O12" s="155">
        <f t="shared" si="38"/>
        <v>170.26999999999998</v>
      </c>
      <c r="P12" s="155">
        <v>0</v>
      </c>
      <c r="Q12" s="155">
        <f t="shared" si="2"/>
        <v>72.87</v>
      </c>
      <c r="R12" s="176">
        <f t="shared" si="3"/>
        <v>110.16999999999999</v>
      </c>
      <c r="S12" s="177">
        <v>154.637</v>
      </c>
      <c r="T12" s="178">
        <v>160.94999999999999</v>
      </c>
      <c r="U12" s="155">
        <v>60.129999999999995</v>
      </c>
      <c r="V12" s="155">
        <v>0</v>
      </c>
      <c r="W12" s="155">
        <v>7.22</v>
      </c>
      <c r="X12" s="155">
        <f t="shared" si="4"/>
        <v>153.72999999999999</v>
      </c>
      <c r="Y12" s="155">
        <v>0</v>
      </c>
      <c r="Z12" s="155">
        <f t="shared" si="5"/>
        <v>67.349999999999994</v>
      </c>
      <c r="AA12" s="176">
        <f t="shared" si="6"/>
        <v>93.6</v>
      </c>
      <c r="AB12" s="177">
        <v>140.33799999999999</v>
      </c>
      <c r="AC12" s="175">
        <v>140.44</v>
      </c>
      <c r="AD12" s="155">
        <v>55.08</v>
      </c>
      <c r="AE12" s="155">
        <v>0</v>
      </c>
      <c r="AF12" s="155">
        <v>6.25</v>
      </c>
      <c r="AG12" s="155">
        <v>0</v>
      </c>
      <c r="AH12" s="155">
        <f t="shared" si="7"/>
        <v>134.19</v>
      </c>
      <c r="AI12" s="155">
        <f t="shared" si="8"/>
        <v>61.33</v>
      </c>
      <c r="AJ12" s="155">
        <f t="shared" si="9"/>
        <v>79.11</v>
      </c>
      <c r="AK12" s="179">
        <v>221.53800000000001</v>
      </c>
      <c r="AL12" s="175">
        <v>40.65</v>
      </c>
      <c r="AM12" s="155">
        <v>25</v>
      </c>
      <c r="AN12" s="155">
        <v>0</v>
      </c>
      <c r="AO12" s="155">
        <v>3.41</v>
      </c>
      <c r="AP12" s="155">
        <v>0</v>
      </c>
      <c r="AQ12" s="155">
        <f t="shared" si="10"/>
        <v>37.239999999999995</v>
      </c>
      <c r="AR12" s="155">
        <f t="shared" si="11"/>
        <v>28.41</v>
      </c>
      <c r="AS12" s="176">
        <f t="shared" si="12"/>
        <v>12.239999999999998</v>
      </c>
      <c r="AT12" s="180">
        <v>52.767000000000003</v>
      </c>
      <c r="AU12" s="175">
        <v>18.829999999999998</v>
      </c>
      <c r="AV12" s="155">
        <v>7.12</v>
      </c>
      <c r="AW12" s="155">
        <v>0</v>
      </c>
      <c r="AX12" s="155">
        <v>3.79</v>
      </c>
      <c r="AY12" s="155">
        <v>0</v>
      </c>
      <c r="AZ12" s="155">
        <f t="shared" si="13"/>
        <v>15.04</v>
      </c>
      <c r="BA12" s="155">
        <f t="shared" si="14"/>
        <v>10.91</v>
      </c>
      <c r="BB12" s="176">
        <f t="shared" si="15"/>
        <v>7.9199999999999982</v>
      </c>
      <c r="BC12" s="180">
        <v>40.631</v>
      </c>
      <c r="BD12" s="178">
        <v>17.940000000000001</v>
      </c>
      <c r="BE12" s="155">
        <v>7.01</v>
      </c>
      <c r="BF12" s="155">
        <v>0</v>
      </c>
      <c r="BG12" s="155">
        <v>3.45</v>
      </c>
      <c r="BH12" s="155">
        <v>0</v>
      </c>
      <c r="BI12" s="155">
        <f t="shared" si="16"/>
        <v>14.490000000000002</v>
      </c>
      <c r="BJ12" s="155">
        <f t="shared" si="17"/>
        <v>10.46</v>
      </c>
      <c r="BK12" s="176">
        <f t="shared" si="18"/>
        <v>7.48</v>
      </c>
      <c r="BL12" s="180">
        <v>40.191000000000003</v>
      </c>
      <c r="BM12" s="179">
        <v>18.63</v>
      </c>
      <c r="BN12" s="155">
        <v>7.03</v>
      </c>
      <c r="BO12" s="155">
        <v>0</v>
      </c>
      <c r="BP12" s="155">
        <v>3.49</v>
      </c>
      <c r="BQ12" s="155">
        <v>0</v>
      </c>
      <c r="BR12" s="155">
        <f t="shared" si="39"/>
        <v>15.139999999999999</v>
      </c>
      <c r="BS12" s="155">
        <f t="shared" si="19"/>
        <v>10.52</v>
      </c>
      <c r="BT12" s="176">
        <f t="shared" si="20"/>
        <v>8.11</v>
      </c>
      <c r="BU12" s="180">
        <v>37.645000000000003</v>
      </c>
      <c r="BV12" s="175">
        <v>19.64</v>
      </c>
      <c r="BW12" s="155">
        <v>8.42</v>
      </c>
      <c r="BX12" s="155">
        <v>0</v>
      </c>
      <c r="BY12" s="155">
        <v>3.69</v>
      </c>
      <c r="BZ12" s="155">
        <v>0</v>
      </c>
      <c r="CA12" s="155">
        <f t="shared" si="21"/>
        <v>15.950000000000001</v>
      </c>
      <c r="CB12" s="155">
        <f t="shared" si="22"/>
        <v>12.11</v>
      </c>
      <c r="CC12" s="176">
        <f t="shared" si="23"/>
        <v>7.5300000000000011</v>
      </c>
      <c r="CD12" s="180">
        <v>63.948999999999998</v>
      </c>
      <c r="CE12" s="179">
        <v>81.61</v>
      </c>
      <c r="CF12" s="155">
        <v>29.91</v>
      </c>
      <c r="CG12" s="155">
        <v>0</v>
      </c>
      <c r="CH12" s="155">
        <v>4.58</v>
      </c>
      <c r="CI12" s="181">
        <v>0</v>
      </c>
      <c r="CJ12" s="155">
        <f t="shared" si="24"/>
        <v>77.03</v>
      </c>
      <c r="CK12" s="155">
        <f t="shared" si="25"/>
        <v>34.49</v>
      </c>
      <c r="CL12" s="176">
        <f t="shared" si="26"/>
        <v>47.12</v>
      </c>
      <c r="CM12" s="182">
        <v>105.9</v>
      </c>
      <c r="CN12" s="175">
        <v>170.56</v>
      </c>
      <c r="CO12" s="155">
        <v>55.62</v>
      </c>
      <c r="CP12" s="155">
        <v>0</v>
      </c>
      <c r="CQ12" s="155">
        <v>5.9</v>
      </c>
      <c r="CR12" s="181">
        <v>0</v>
      </c>
      <c r="CS12" s="155">
        <f t="shared" si="27"/>
        <v>164.66</v>
      </c>
      <c r="CT12" s="155">
        <f t="shared" si="28"/>
        <v>61.519999999999996</v>
      </c>
      <c r="CU12" s="176">
        <f t="shared" si="29"/>
        <v>109.04</v>
      </c>
      <c r="CV12" s="180">
        <v>147.68100000000001</v>
      </c>
      <c r="CW12" s="175">
        <v>251.33</v>
      </c>
      <c r="CX12" s="155">
        <v>67.63</v>
      </c>
      <c r="CY12" s="155">
        <v>0</v>
      </c>
      <c r="CZ12" s="155">
        <v>14.73</v>
      </c>
      <c r="DA12" s="181">
        <v>0</v>
      </c>
      <c r="DB12" s="155">
        <f t="shared" si="30"/>
        <v>236.60000000000002</v>
      </c>
      <c r="DC12" s="155">
        <f t="shared" si="31"/>
        <v>82.36</v>
      </c>
      <c r="DD12" s="176">
        <f t="shared" si="32"/>
        <v>168.97000000000003</v>
      </c>
      <c r="DE12" s="183">
        <v>159.54</v>
      </c>
      <c r="DF12" s="109"/>
      <c r="DG12" s="109">
        <f t="shared" si="40"/>
        <v>1213.8899999999999</v>
      </c>
      <c r="DH12" s="109"/>
      <c r="DI12" s="184">
        <f t="shared" si="33"/>
        <v>1297.25</v>
      </c>
      <c r="DJ12" s="185">
        <f t="shared" si="33"/>
        <v>446.27</v>
      </c>
      <c r="DK12" s="185">
        <f t="shared" si="33"/>
        <v>0</v>
      </c>
      <c r="DL12" s="185">
        <f t="shared" si="34"/>
        <v>0</v>
      </c>
      <c r="DM12" s="185">
        <f t="shared" si="35"/>
        <v>83.360000000000014</v>
      </c>
      <c r="DN12" s="185">
        <f t="shared" si="36"/>
        <v>529.63</v>
      </c>
      <c r="DO12" s="186">
        <f t="shared" si="36"/>
        <v>767.62</v>
      </c>
      <c r="DP12" s="109">
        <f t="shared" si="41"/>
        <v>1213.8899999999999</v>
      </c>
      <c r="DQ12" s="173">
        <f t="shared" si="42"/>
        <v>1327.0809999999999</v>
      </c>
      <c r="DR12" s="109">
        <f t="shared" si="43"/>
        <v>1327.0809999999999</v>
      </c>
      <c r="DS12" s="109">
        <f t="shared" si="44"/>
        <v>1213.8899999999999</v>
      </c>
      <c r="DT12" s="109"/>
      <c r="DU12" s="109"/>
      <c r="DV12" s="109"/>
      <c r="DW12" s="109"/>
      <c r="DX12" s="109"/>
      <c r="DY12" s="109"/>
    </row>
    <row r="13" spans="1:129">
      <c r="A13" s="174" t="s">
        <v>74</v>
      </c>
      <c r="B13" s="175">
        <v>99.26</v>
      </c>
      <c r="C13" s="155">
        <v>7.77</v>
      </c>
      <c r="D13" s="155">
        <v>0.45</v>
      </c>
      <c r="E13" s="155">
        <v>12.280000000000001</v>
      </c>
      <c r="F13" s="155">
        <v>0</v>
      </c>
      <c r="G13" s="155">
        <f t="shared" si="37"/>
        <v>86.98</v>
      </c>
      <c r="H13" s="155">
        <f t="shared" si="0"/>
        <v>20.5</v>
      </c>
      <c r="I13" s="176">
        <f t="shared" si="1"/>
        <v>78.760000000000005</v>
      </c>
      <c r="J13" s="177">
        <v>78.760000000000005</v>
      </c>
      <c r="K13" s="175">
        <v>94.18</v>
      </c>
      <c r="L13" s="155">
        <v>7.26</v>
      </c>
      <c r="M13" s="155">
        <v>0.05</v>
      </c>
      <c r="N13" s="155">
        <v>12.51</v>
      </c>
      <c r="O13" s="155">
        <f t="shared" si="38"/>
        <v>81.67</v>
      </c>
      <c r="P13" s="155">
        <v>0</v>
      </c>
      <c r="Q13" s="155">
        <f t="shared" si="2"/>
        <v>19.82</v>
      </c>
      <c r="R13" s="176">
        <f t="shared" si="3"/>
        <v>74.360000000000014</v>
      </c>
      <c r="S13" s="177">
        <v>74.36</v>
      </c>
      <c r="T13" s="178">
        <v>83.33</v>
      </c>
      <c r="U13" s="155">
        <v>7.5</v>
      </c>
      <c r="V13" s="155">
        <v>0</v>
      </c>
      <c r="W13" s="155">
        <v>9.8000000000000007</v>
      </c>
      <c r="X13" s="155">
        <f t="shared" si="4"/>
        <v>73.53</v>
      </c>
      <c r="Y13" s="155">
        <v>0</v>
      </c>
      <c r="Z13" s="155">
        <f t="shared" si="5"/>
        <v>17.3</v>
      </c>
      <c r="AA13" s="176">
        <f t="shared" si="6"/>
        <v>66.03</v>
      </c>
      <c r="AB13" s="177">
        <v>66.03</v>
      </c>
      <c r="AC13" s="175">
        <v>72.97</v>
      </c>
      <c r="AD13" s="155">
        <v>7.02</v>
      </c>
      <c r="AE13" s="155">
        <v>0</v>
      </c>
      <c r="AF13" s="155">
        <v>9.120000000000001</v>
      </c>
      <c r="AG13" s="155">
        <v>0</v>
      </c>
      <c r="AH13" s="155">
        <f t="shared" si="7"/>
        <v>63.849999999999994</v>
      </c>
      <c r="AI13" s="155">
        <f t="shared" si="8"/>
        <v>16.14</v>
      </c>
      <c r="AJ13" s="155">
        <f t="shared" si="9"/>
        <v>56.83</v>
      </c>
      <c r="AK13" s="179">
        <v>85.034999999999997</v>
      </c>
      <c r="AL13" s="175">
        <v>20.38</v>
      </c>
      <c r="AM13" s="155">
        <v>3.5100000000000002</v>
      </c>
      <c r="AN13" s="155">
        <v>0</v>
      </c>
      <c r="AO13" s="155">
        <v>6.59</v>
      </c>
      <c r="AP13" s="155">
        <v>0</v>
      </c>
      <c r="AQ13" s="155">
        <f t="shared" si="10"/>
        <v>13.79</v>
      </c>
      <c r="AR13" s="155">
        <f t="shared" si="11"/>
        <v>10.1</v>
      </c>
      <c r="AS13" s="176">
        <f t="shared" si="12"/>
        <v>10.28</v>
      </c>
      <c r="AT13" s="180">
        <v>10.28</v>
      </c>
      <c r="AU13" s="175">
        <v>12.15</v>
      </c>
      <c r="AV13" s="155">
        <v>2.5</v>
      </c>
      <c r="AW13" s="155">
        <v>0</v>
      </c>
      <c r="AX13" s="155">
        <v>6.99</v>
      </c>
      <c r="AY13" s="155">
        <v>0</v>
      </c>
      <c r="AZ13" s="155">
        <f t="shared" si="13"/>
        <v>5.16</v>
      </c>
      <c r="BA13" s="155">
        <f t="shared" si="14"/>
        <v>9.49</v>
      </c>
      <c r="BB13" s="176">
        <f t="shared" si="15"/>
        <v>2.66</v>
      </c>
      <c r="BC13" s="180">
        <f>-25.545</f>
        <v>-25.545000000000002</v>
      </c>
      <c r="BD13" s="178">
        <v>11.24</v>
      </c>
      <c r="BE13" s="155">
        <v>2.96</v>
      </c>
      <c r="BF13" s="155">
        <v>0</v>
      </c>
      <c r="BG13" s="155">
        <v>5.5</v>
      </c>
      <c r="BH13" s="155">
        <v>0</v>
      </c>
      <c r="BI13" s="155">
        <f t="shared" si="16"/>
        <v>5.74</v>
      </c>
      <c r="BJ13" s="155">
        <f t="shared" si="17"/>
        <v>8.4600000000000009</v>
      </c>
      <c r="BK13" s="176">
        <f t="shared" si="18"/>
        <v>2.7799999999999994</v>
      </c>
      <c r="BL13" s="180">
        <v>2.78</v>
      </c>
      <c r="BM13" s="179">
        <v>12.59</v>
      </c>
      <c r="BN13" s="155">
        <v>3</v>
      </c>
      <c r="BO13" s="155">
        <v>0</v>
      </c>
      <c r="BP13" s="155">
        <v>7.24</v>
      </c>
      <c r="BQ13" s="155">
        <v>0</v>
      </c>
      <c r="BR13" s="155">
        <f t="shared" si="39"/>
        <v>5.35</v>
      </c>
      <c r="BS13" s="155">
        <f t="shared" si="19"/>
        <v>10.24</v>
      </c>
      <c r="BT13" s="176">
        <f t="shared" si="20"/>
        <v>2.3499999999999996</v>
      </c>
      <c r="BU13" s="180">
        <v>2.35</v>
      </c>
      <c r="BV13" s="175">
        <v>28.29</v>
      </c>
      <c r="BW13" s="155">
        <v>4.21</v>
      </c>
      <c r="BX13" s="155">
        <v>0</v>
      </c>
      <c r="BY13" s="155">
        <v>5.63</v>
      </c>
      <c r="BZ13" s="155">
        <v>0</v>
      </c>
      <c r="CA13" s="155">
        <f t="shared" si="21"/>
        <v>22.66</v>
      </c>
      <c r="CB13" s="155">
        <f t="shared" si="22"/>
        <v>9.84</v>
      </c>
      <c r="CC13" s="176">
        <f t="shared" si="23"/>
        <v>18.45</v>
      </c>
      <c r="CD13" s="180">
        <v>15.170999999999999</v>
      </c>
      <c r="CE13" s="179">
        <v>55.18</v>
      </c>
      <c r="CF13" s="155">
        <v>6.8599999999999994</v>
      </c>
      <c r="CG13" s="155">
        <v>0</v>
      </c>
      <c r="CH13" s="155">
        <v>4.62</v>
      </c>
      <c r="CI13" s="181">
        <v>0</v>
      </c>
      <c r="CJ13" s="155">
        <f t="shared" si="24"/>
        <v>50.56</v>
      </c>
      <c r="CK13" s="155">
        <f t="shared" si="25"/>
        <v>11.48</v>
      </c>
      <c r="CL13" s="176">
        <f t="shared" si="26"/>
        <v>43.7</v>
      </c>
      <c r="CM13" s="182">
        <v>40.183999999999997</v>
      </c>
      <c r="CN13" s="175">
        <v>83.8</v>
      </c>
      <c r="CO13" s="155">
        <v>7.82</v>
      </c>
      <c r="CP13" s="155">
        <v>0</v>
      </c>
      <c r="CQ13" s="155">
        <v>10.58</v>
      </c>
      <c r="CR13" s="181">
        <v>0</v>
      </c>
      <c r="CS13" s="155">
        <f t="shared" si="27"/>
        <v>73.22</v>
      </c>
      <c r="CT13" s="155">
        <f t="shared" si="28"/>
        <v>18.399999999999999</v>
      </c>
      <c r="CU13" s="176">
        <f t="shared" si="29"/>
        <v>65.400000000000006</v>
      </c>
      <c r="CV13" s="180">
        <v>65.97</v>
      </c>
      <c r="CW13" s="175">
        <v>120.07</v>
      </c>
      <c r="CX13" s="155">
        <v>9.11</v>
      </c>
      <c r="CY13" s="155">
        <v>0</v>
      </c>
      <c r="CZ13" s="155">
        <v>15.08</v>
      </c>
      <c r="DA13" s="181">
        <v>0</v>
      </c>
      <c r="DB13" s="155">
        <f t="shared" si="30"/>
        <v>104.99</v>
      </c>
      <c r="DC13" s="155">
        <f t="shared" si="31"/>
        <v>24.189999999999998</v>
      </c>
      <c r="DD13" s="176">
        <f t="shared" si="32"/>
        <v>95.88</v>
      </c>
      <c r="DE13" s="183">
        <v>74.86</v>
      </c>
      <c r="DF13" s="109"/>
      <c r="DG13" s="109">
        <f t="shared" si="40"/>
        <v>587.5</v>
      </c>
      <c r="DH13" s="109"/>
      <c r="DI13" s="184">
        <f t="shared" si="33"/>
        <v>693.44</v>
      </c>
      <c r="DJ13" s="185">
        <f t="shared" si="33"/>
        <v>69.52000000000001</v>
      </c>
      <c r="DK13" s="185">
        <f t="shared" si="33"/>
        <v>0.5</v>
      </c>
      <c r="DL13" s="185">
        <f t="shared" si="34"/>
        <v>0</v>
      </c>
      <c r="DM13" s="185">
        <f t="shared" si="35"/>
        <v>105.94000000000001</v>
      </c>
      <c r="DN13" s="185">
        <f t="shared" si="36"/>
        <v>175.96</v>
      </c>
      <c r="DO13" s="186">
        <f t="shared" si="36"/>
        <v>517.48</v>
      </c>
      <c r="DP13" s="109">
        <f t="shared" si="41"/>
        <v>587.5</v>
      </c>
      <c r="DQ13" s="173">
        <f t="shared" si="42"/>
        <v>490.23500000000001</v>
      </c>
      <c r="DR13" s="109">
        <f t="shared" si="43"/>
        <v>490.23500000000001</v>
      </c>
      <c r="DS13" s="109">
        <f t="shared" si="44"/>
        <v>587.50000000000011</v>
      </c>
      <c r="DT13" s="109"/>
      <c r="DU13" s="109"/>
      <c r="DV13" s="109"/>
      <c r="DW13" s="109"/>
      <c r="DX13" s="109"/>
      <c r="DY13" s="109"/>
    </row>
    <row r="14" spans="1:129">
      <c r="A14" s="174" t="s">
        <v>75</v>
      </c>
      <c r="B14" s="175">
        <v>254.52</v>
      </c>
      <c r="C14" s="155">
        <v>70.58</v>
      </c>
      <c r="D14" s="155">
        <v>0</v>
      </c>
      <c r="E14" s="155">
        <v>19.8</v>
      </c>
      <c r="F14" s="155">
        <v>0</v>
      </c>
      <c r="G14" s="155">
        <f t="shared" si="37"/>
        <v>234.72</v>
      </c>
      <c r="H14" s="155">
        <f t="shared" si="0"/>
        <v>90.38</v>
      </c>
      <c r="I14" s="176">
        <f t="shared" si="1"/>
        <v>164.14000000000001</v>
      </c>
      <c r="J14" s="177">
        <v>115.343</v>
      </c>
      <c r="K14" s="175">
        <v>236.72</v>
      </c>
      <c r="L14" s="155">
        <v>66.36999999999999</v>
      </c>
      <c r="M14" s="155">
        <v>0</v>
      </c>
      <c r="N14" s="155">
        <v>19.34</v>
      </c>
      <c r="O14" s="155">
        <f t="shared" si="38"/>
        <v>217.38</v>
      </c>
      <c r="P14" s="155">
        <v>0</v>
      </c>
      <c r="Q14" s="155">
        <f t="shared" si="2"/>
        <v>85.71</v>
      </c>
      <c r="R14" s="176">
        <f t="shared" si="3"/>
        <v>151.01</v>
      </c>
      <c r="S14" s="177">
        <v>107.43600000000001</v>
      </c>
      <c r="T14" s="178">
        <v>209.25</v>
      </c>
      <c r="U14" s="155">
        <v>65.930000000000007</v>
      </c>
      <c r="V14" s="155">
        <v>0</v>
      </c>
      <c r="W14" s="155">
        <v>14.17</v>
      </c>
      <c r="X14" s="155">
        <f t="shared" si="4"/>
        <v>195.08</v>
      </c>
      <c r="Y14" s="155">
        <v>0</v>
      </c>
      <c r="Z14" s="155">
        <f t="shared" si="5"/>
        <v>80.100000000000009</v>
      </c>
      <c r="AA14" s="176">
        <f t="shared" si="6"/>
        <v>129.14999999999998</v>
      </c>
      <c r="AB14" s="177">
        <v>96.153000000000006</v>
      </c>
      <c r="AC14" s="175">
        <v>195.33</v>
      </c>
      <c r="AD14" s="155">
        <v>61.78</v>
      </c>
      <c r="AE14" s="155">
        <v>0</v>
      </c>
      <c r="AF14" s="155">
        <v>18.75</v>
      </c>
      <c r="AG14" s="155">
        <v>0</v>
      </c>
      <c r="AH14" s="155">
        <f t="shared" si="7"/>
        <v>176.58</v>
      </c>
      <c r="AI14" s="155">
        <f t="shared" si="8"/>
        <v>80.53</v>
      </c>
      <c r="AJ14" s="155">
        <f t="shared" si="9"/>
        <v>114.80000000000001</v>
      </c>
      <c r="AK14" s="179">
        <v>88.105999999999995</v>
      </c>
      <c r="AL14" s="175">
        <v>59.94</v>
      </c>
      <c r="AM14" s="155">
        <v>26.27</v>
      </c>
      <c r="AN14" s="155">
        <v>0</v>
      </c>
      <c r="AO14" s="155">
        <v>8.94</v>
      </c>
      <c r="AP14" s="155">
        <v>0</v>
      </c>
      <c r="AQ14" s="155">
        <f t="shared" si="10"/>
        <v>51</v>
      </c>
      <c r="AR14" s="155">
        <f t="shared" si="11"/>
        <v>35.21</v>
      </c>
      <c r="AS14" s="176">
        <f t="shared" si="12"/>
        <v>24.729999999999997</v>
      </c>
      <c r="AT14" s="180">
        <v>36.295000000000002</v>
      </c>
      <c r="AU14" s="175">
        <v>30.45</v>
      </c>
      <c r="AV14" s="155">
        <v>4.93</v>
      </c>
      <c r="AW14" s="155">
        <v>0</v>
      </c>
      <c r="AX14" s="155">
        <v>10.62</v>
      </c>
      <c r="AY14" s="155">
        <v>0</v>
      </c>
      <c r="AZ14" s="155">
        <f t="shared" si="13"/>
        <v>19.829999999999998</v>
      </c>
      <c r="BA14" s="155">
        <f t="shared" si="14"/>
        <v>15.549999999999999</v>
      </c>
      <c r="BB14" s="176">
        <f t="shared" si="15"/>
        <v>14.9</v>
      </c>
      <c r="BC14" s="180">
        <v>14.898</v>
      </c>
      <c r="BD14" s="178">
        <v>28.86</v>
      </c>
      <c r="BE14" s="155">
        <v>6.44</v>
      </c>
      <c r="BF14" s="155">
        <v>0</v>
      </c>
      <c r="BG14" s="155">
        <v>8.06</v>
      </c>
      <c r="BH14" s="155">
        <v>0</v>
      </c>
      <c r="BI14" s="155">
        <f t="shared" si="16"/>
        <v>20.799999999999997</v>
      </c>
      <c r="BJ14" s="155">
        <f t="shared" si="17"/>
        <v>14.5</v>
      </c>
      <c r="BK14" s="176">
        <f t="shared" si="18"/>
        <v>14.36</v>
      </c>
      <c r="BL14" s="180">
        <v>14.36</v>
      </c>
      <c r="BM14" s="179">
        <v>28.28</v>
      </c>
      <c r="BN14" s="155">
        <v>4.16</v>
      </c>
      <c r="BO14" s="155">
        <v>0</v>
      </c>
      <c r="BP14" s="155">
        <v>8.51</v>
      </c>
      <c r="BQ14" s="155">
        <v>0</v>
      </c>
      <c r="BR14" s="155">
        <f t="shared" si="39"/>
        <v>19.770000000000003</v>
      </c>
      <c r="BS14" s="155">
        <f t="shared" si="19"/>
        <v>12.67</v>
      </c>
      <c r="BT14" s="176">
        <f t="shared" si="20"/>
        <v>15.610000000000001</v>
      </c>
      <c r="BU14" s="180">
        <v>15.606</v>
      </c>
      <c r="BV14" s="175">
        <v>86.14</v>
      </c>
      <c r="BW14" s="155">
        <v>42.769999999999996</v>
      </c>
      <c r="BX14" s="155">
        <v>0</v>
      </c>
      <c r="BY14" s="155">
        <v>5.91</v>
      </c>
      <c r="BZ14" s="155">
        <v>0</v>
      </c>
      <c r="CA14" s="155">
        <f t="shared" si="21"/>
        <v>80.23</v>
      </c>
      <c r="CB14" s="155">
        <f t="shared" si="22"/>
        <v>48.679999999999993</v>
      </c>
      <c r="CC14" s="176">
        <f t="shared" si="23"/>
        <v>37.460000000000008</v>
      </c>
      <c r="CD14" s="180">
        <v>32.856000000000002</v>
      </c>
      <c r="CE14" s="179">
        <v>175.34</v>
      </c>
      <c r="CF14" s="155">
        <v>77.239999999999995</v>
      </c>
      <c r="CG14" s="155">
        <v>0</v>
      </c>
      <c r="CH14" s="155">
        <v>6.26</v>
      </c>
      <c r="CI14" s="181">
        <v>0</v>
      </c>
      <c r="CJ14" s="155">
        <f t="shared" si="24"/>
        <v>169.08</v>
      </c>
      <c r="CK14" s="155">
        <f t="shared" si="25"/>
        <v>83.5</v>
      </c>
      <c r="CL14" s="176">
        <f t="shared" si="26"/>
        <v>91.84</v>
      </c>
      <c r="CM14" s="182">
        <v>73.509</v>
      </c>
      <c r="CN14" s="175">
        <v>196.98</v>
      </c>
      <c r="CO14" s="155">
        <v>63.14</v>
      </c>
      <c r="CP14" s="155">
        <v>0</v>
      </c>
      <c r="CQ14" s="155">
        <v>10.19</v>
      </c>
      <c r="CR14" s="181">
        <v>0</v>
      </c>
      <c r="CS14" s="155">
        <f t="shared" si="27"/>
        <v>186.79</v>
      </c>
      <c r="CT14" s="155">
        <f t="shared" si="28"/>
        <v>73.33</v>
      </c>
      <c r="CU14" s="176">
        <f t="shared" si="29"/>
        <v>123.64999999999999</v>
      </c>
      <c r="CV14" s="180">
        <v>100.91200000000001</v>
      </c>
      <c r="CW14" s="175">
        <v>277.42</v>
      </c>
      <c r="CX14" s="155">
        <v>76.06</v>
      </c>
      <c r="CY14" s="155">
        <v>0.2</v>
      </c>
      <c r="CZ14" s="155">
        <v>5.91</v>
      </c>
      <c r="DA14" s="181">
        <v>0</v>
      </c>
      <c r="DB14" s="155">
        <f t="shared" si="30"/>
        <v>271.51</v>
      </c>
      <c r="DC14" s="155">
        <f t="shared" si="31"/>
        <v>82.17</v>
      </c>
      <c r="DD14" s="176">
        <f t="shared" si="32"/>
        <v>195.25</v>
      </c>
      <c r="DE14" s="183">
        <v>111.77</v>
      </c>
      <c r="DF14" s="109"/>
      <c r="DG14" s="109">
        <f t="shared" si="40"/>
        <v>1642.7700000000002</v>
      </c>
      <c r="DH14" s="109"/>
      <c r="DI14" s="184">
        <f t="shared" si="33"/>
        <v>1779.2300000000002</v>
      </c>
      <c r="DJ14" s="185">
        <f t="shared" si="33"/>
        <v>565.66999999999996</v>
      </c>
      <c r="DK14" s="185">
        <f t="shared" si="33"/>
        <v>0.2</v>
      </c>
      <c r="DL14" s="185">
        <f t="shared" si="34"/>
        <v>0</v>
      </c>
      <c r="DM14" s="185">
        <f t="shared" si="35"/>
        <v>136.46</v>
      </c>
      <c r="DN14" s="185">
        <f t="shared" si="36"/>
        <v>702.33</v>
      </c>
      <c r="DO14" s="186">
        <f t="shared" si="36"/>
        <v>1076.9000000000001</v>
      </c>
      <c r="DP14" s="109">
        <f t="shared" si="41"/>
        <v>1642.7700000000002</v>
      </c>
      <c r="DQ14" s="173">
        <f t="shared" si="42"/>
        <v>807.24400000000014</v>
      </c>
      <c r="DR14" s="109">
        <f t="shared" si="43"/>
        <v>807.24400000000014</v>
      </c>
      <c r="DS14" s="109">
        <f t="shared" si="44"/>
        <v>1642.77</v>
      </c>
      <c r="DT14" s="109"/>
      <c r="DU14" s="109"/>
      <c r="DV14" s="109"/>
      <c r="DW14" s="109"/>
      <c r="DX14" s="109"/>
      <c r="DY14" s="109"/>
    </row>
    <row r="15" spans="1:129">
      <c r="A15" s="174" t="s">
        <v>76</v>
      </c>
      <c r="B15" s="175">
        <v>530.53</v>
      </c>
      <c r="C15" s="155">
        <v>23.94</v>
      </c>
      <c r="D15" s="155">
        <v>0</v>
      </c>
      <c r="E15" s="155">
        <v>-4.22</v>
      </c>
      <c r="F15" s="155">
        <v>0</v>
      </c>
      <c r="G15" s="155">
        <f t="shared" si="37"/>
        <v>534.75</v>
      </c>
      <c r="H15" s="155">
        <f t="shared" si="0"/>
        <v>19.720000000000002</v>
      </c>
      <c r="I15" s="176">
        <f t="shared" si="1"/>
        <v>510.80999999999995</v>
      </c>
      <c r="J15" s="177">
        <v>413.62</v>
      </c>
      <c r="K15" s="175">
        <v>506.25</v>
      </c>
      <c r="L15" s="155">
        <v>22.68</v>
      </c>
      <c r="M15" s="155">
        <v>0</v>
      </c>
      <c r="N15" s="155">
        <v>-3</v>
      </c>
      <c r="O15" s="155">
        <f t="shared" si="38"/>
        <v>509.25</v>
      </c>
      <c r="P15" s="155">
        <v>0</v>
      </c>
      <c r="Q15" s="155">
        <f t="shared" si="2"/>
        <v>19.68</v>
      </c>
      <c r="R15" s="176">
        <f t="shared" si="3"/>
        <v>486.57</v>
      </c>
      <c r="S15" s="177">
        <v>400.67</v>
      </c>
      <c r="T15" s="178">
        <v>494.46</v>
      </c>
      <c r="U15" s="155">
        <v>24</v>
      </c>
      <c r="V15" s="155">
        <v>0</v>
      </c>
      <c r="W15" s="155">
        <v>-9.36</v>
      </c>
      <c r="X15" s="155">
        <f t="shared" si="4"/>
        <v>503.82</v>
      </c>
      <c r="Y15" s="155">
        <v>0</v>
      </c>
      <c r="Z15" s="155">
        <f t="shared" si="5"/>
        <v>14.64</v>
      </c>
      <c r="AA15" s="176">
        <f t="shared" si="6"/>
        <v>479.82</v>
      </c>
      <c r="AB15" s="177">
        <v>390.33699999999999</v>
      </c>
      <c r="AC15" s="175">
        <v>426.72</v>
      </c>
      <c r="AD15" s="155">
        <v>23.11</v>
      </c>
      <c r="AE15" s="155">
        <v>0</v>
      </c>
      <c r="AF15" s="155">
        <v>-5.33</v>
      </c>
      <c r="AG15" s="155">
        <v>0</v>
      </c>
      <c r="AH15" s="155">
        <f t="shared" si="7"/>
        <v>432.05</v>
      </c>
      <c r="AI15" s="155">
        <f t="shared" si="8"/>
        <v>17.78</v>
      </c>
      <c r="AJ15" s="155">
        <f t="shared" si="9"/>
        <v>408.94000000000005</v>
      </c>
      <c r="AK15" s="179">
        <v>329.63099999999997</v>
      </c>
      <c r="AL15" s="175">
        <v>139.69999999999999</v>
      </c>
      <c r="AM15" s="155">
        <v>19.149999999999999</v>
      </c>
      <c r="AN15" s="155">
        <v>0</v>
      </c>
      <c r="AO15" s="155">
        <v>-1.08</v>
      </c>
      <c r="AP15" s="155">
        <v>0</v>
      </c>
      <c r="AQ15" s="155">
        <f t="shared" si="10"/>
        <v>140.78</v>
      </c>
      <c r="AR15" s="155">
        <f t="shared" si="11"/>
        <v>18.07</v>
      </c>
      <c r="AS15" s="176">
        <f t="shared" si="12"/>
        <v>121.63</v>
      </c>
      <c r="AT15" s="180">
        <v>197.74</v>
      </c>
      <c r="AU15" s="175">
        <v>68.22</v>
      </c>
      <c r="AV15" s="155">
        <v>16.64</v>
      </c>
      <c r="AW15" s="155">
        <v>0</v>
      </c>
      <c r="AX15" s="155">
        <v>1.05</v>
      </c>
      <c r="AY15" s="155">
        <v>0</v>
      </c>
      <c r="AZ15" s="155">
        <f t="shared" si="13"/>
        <v>67.17</v>
      </c>
      <c r="BA15" s="155">
        <f t="shared" si="14"/>
        <v>17.690000000000001</v>
      </c>
      <c r="BB15" s="176">
        <f t="shared" si="15"/>
        <v>50.53</v>
      </c>
      <c r="BC15" s="180">
        <v>164.63499999999999</v>
      </c>
      <c r="BD15" s="178">
        <v>61.52</v>
      </c>
      <c r="BE15" s="155">
        <v>16.060000000000002</v>
      </c>
      <c r="BF15" s="155">
        <v>0</v>
      </c>
      <c r="BG15" s="155">
        <v>1.85</v>
      </c>
      <c r="BH15" s="155">
        <v>0</v>
      </c>
      <c r="BI15" s="155">
        <f t="shared" si="16"/>
        <v>59.67</v>
      </c>
      <c r="BJ15" s="155">
        <f t="shared" si="17"/>
        <v>17.910000000000004</v>
      </c>
      <c r="BK15" s="176">
        <f t="shared" si="18"/>
        <v>43.61</v>
      </c>
      <c r="BL15" s="180">
        <v>163.50399999999999</v>
      </c>
      <c r="BM15" s="179">
        <v>64.61</v>
      </c>
      <c r="BN15" s="155">
        <v>16.38</v>
      </c>
      <c r="BO15" s="155">
        <v>0</v>
      </c>
      <c r="BP15" s="155">
        <v>2.72</v>
      </c>
      <c r="BQ15" s="155">
        <v>0</v>
      </c>
      <c r="BR15" s="155">
        <f t="shared" si="39"/>
        <v>61.89</v>
      </c>
      <c r="BS15" s="155">
        <f t="shared" si="19"/>
        <v>19.099999999999998</v>
      </c>
      <c r="BT15" s="176">
        <f t="shared" si="20"/>
        <v>45.510000000000005</v>
      </c>
      <c r="BU15" s="180">
        <v>164.36</v>
      </c>
      <c r="BV15" s="187">
        <v>174.54</v>
      </c>
      <c r="BW15" s="188">
        <v>17.82</v>
      </c>
      <c r="BX15" s="155">
        <v>0</v>
      </c>
      <c r="BY15" s="188">
        <v>-1.79</v>
      </c>
      <c r="BZ15" s="155">
        <v>0</v>
      </c>
      <c r="CA15" s="155">
        <f t="shared" si="21"/>
        <v>176.32999999999998</v>
      </c>
      <c r="CB15" s="155">
        <f t="shared" si="22"/>
        <v>16.03</v>
      </c>
      <c r="CC15" s="176">
        <f t="shared" si="23"/>
        <v>158.51</v>
      </c>
      <c r="CD15" s="180">
        <v>224.92500000000001</v>
      </c>
      <c r="CE15" s="179">
        <v>432.06</v>
      </c>
      <c r="CF15" s="155">
        <v>22.52</v>
      </c>
      <c r="CG15" s="155">
        <v>0</v>
      </c>
      <c r="CH15" s="155">
        <v>-7.12</v>
      </c>
      <c r="CI15" s="181">
        <v>0</v>
      </c>
      <c r="CJ15" s="155">
        <f t="shared" si="24"/>
        <v>439.18</v>
      </c>
      <c r="CK15" s="155">
        <f t="shared" si="25"/>
        <v>15.399999999999999</v>
      </c>
      <c r="CL15" s="176">
        <f t="shared" si="26"/>
        <v>416.66</v>
      </c>
      <c r="CM15" s="182">
        <v>346.35599999999999</v>
      </c>
      <c r="CN15" s="187">
        <v>483.56</v>
      </c>
      <c r="CO15" s="188">
        <v>22.630000000000003</v>
      </c>
      <c r="CP15" s="155">
        <v>0</v>
      </c>
      <c r="CQ15" s="188">
        <v>-7.59</v>
      </c>
      <c r="CR15" s="189">
        <v>0</v>
      </c>
      <c r="CS15" s="155">
        <f t="shared" si="27"/>
        <v>491.15</v>
      </c>
      <c r="CT15" s="155">
        <f t="shared" si="28"/>
        <v>15.040000000000003</v>
      </c>
      <c r="CU15" s="176">
        <f t="shared" si="29"/>
        <v>468.52</v>
      </c>
      <c r="CV15" s="180">
        <v>385.69</v>
      </c>
      <c r="CW15" s="175">
        <v>560.88</v>
      </c>
      <c r="CX15" s="155">
        <v>23.94</v>
      </c>
      <c r="CY15" s="155">
        <v>0</v>
      </c>
      <c r="CZ15" s="155">
        <v>-7.93</v>
      </c>
      <c r="DA15" s="181">
        <v>0</v>
      </c>
      <c r="DB15" s="155">
        <f t="shared" si="30"/>
        <v>568.80999999999995</v>
      </c>
      <c r="DC15" s="155">
        <f t="shared" si="31"/>
        <v>16.010000000000002</v>
      </c>
      <c r="DD15" s="176">
        <f t="shared" si="32"/>
        <v>544.87</v>
      </c>
      <c r="DE15" s="183">
        <v>413.19</v>
      </c>
      <c r="DF15" s="109"/>
      <c r="DG15" s="109">
        <f t="shared" si="40"/>
        <v>3984.85</v>
      </c>
      <c r="DH15" s="109"/>
      <c r="DI15" s="184">
        <f t="shared" si="33"/>
        <v>3943.0499999999997</v>
      </c>
      <c r="DJ15" s="185">
        <f t="shared" si="33"/>
        <v>248.86999999999998</v>
      </c>
      <c r="DK15" s="185">
        <f t="shared" si="33"/>
        <v>0</v>
      </c>
      <c r="DL15" s="185">
        <f t="shared" si="34"/>
        <v>0</v>
      </c>
      <c r="DM15" s="185">
        <f t="shared" si="35"/>
        <v>-41.79999999999999</v>
      </c>
      <c r="DN15" s="185">
        <f t="shared" si="36"/>
        <v>207.07</v>
      </c>
      <c r="DO15" s="186">
        <f t="shared" si="36"/>
        <v>3735.98</v>
      </c>
      <c r="DP15" s="109">
        <f t="shared" si="41"/>
        <v>3984.85</v>
      </c>
      <c r="DQ15" s="173">
        <f t="shared" si="42"/>
        <v>3594.6580000000004</v>
      </c>
      <c r="DR15" s="109">
        <f t="shared" si="43"/>
        <v>3594.6580000000004</v>
      </c>
      <c r="DS15" s="109">
        <f t="shared" si="44"/>
        <v>3984.85</v>
      </c>
      <c r="DT15" s="109"/>
      <c r="DU15" s="109"/>
      <c r="DV15" s="109"/>
      <c r="DW15" s="109"/>
      <c r="DX15" s="109"/>
      <c r="DY15" s="109"/>
    </row>
    <row r="16" spans="1:129">
      <c r="A16" s="174" t="s">
        <v>77</v>
      </c>
      <c r="B16" s="175">
        <v>791.63</v>
      </c>
      <c r="C16" s="155">
        <v>26.23</v>
      </c>
      <c r="D16" s="155">
        <v>0</v>
      </c>
      <c r="E16" s="155">
        <v>6.91</v>
      </c>
      <c r="F16" s="155">
        <v>0</v>
      </c>
      <c r="G16" s="155">
        <f t="shared" si="37"/>
        <v>784.72</v>
      </c>
      <c r="H16" s="155">
        <f t="shared" si="0"/>
        <v>33.14</v>
      </c>
      <c r="I16" s="176">
        <f t="shared" si="1"/>
        <v>758.49</v>
      </c>
      <c r="J16" s="177">
        <v>708.35500000000002</v>
      </c>
      <c r="K16" s="175">
        <v>777.36</v>
      </c>
      <c r="L16" s="155">
        <v>25.14</v>
      </c>
      <c r="M16" s="155">
        <v>0</v>
      </c>
      <c r="N16" s="155">
        <v>6.62</v>
      </c>
      <c r="O16" s="155">
        <f t="shared" si="38"/>
        <v>770.74</v>
      </c>
      <c r="P16" s="155">
        <v>0</v>
      </c>
      <c r="Q16" s="155">
        <f t="shared" si="2"/>
        <v>31.76</v>
      </c>
      <c r="R16" s="176">
        <f t="shared" si="3"/>
        <v>745.6</v>
      </c>
      <c r="S16" s="177">
        <v>715.29700000000003</v>
      </c>
      <c r="T16" s="178">
        <v>715.19</v>
      </c>
      <c r="U16" s="155">
        <v>25.3</v>
      </c>
      <c r="V16" s="155">
        <v>0</v>
      </c>
      <c r="W16" s="155">
        <v>1.2</v>
      </c>
      <c r="X16" s="155">
        <f t="shared" si="4"/>
        <v>713.99</v>
      </c>
      <c r="Y16" s="155">
        <v>0</v>
      </c>
      <c r="Z16" s="155">
        <f t="shared" si="5"/>
        <v>26.5</v>
      </c>
      <c r="AA16" s="176">
        <f t="shared" si="6"/>
        <v>688.69</v>
      </c>
      <c r="AB16" s="177">
        <v>686.85699999999997</v>
      </c>
      <c r="AC16" s="175">
        <v>641.69000000000005</v>
      </c>
      <c r="AD16" s="155">
        <v>23.97</v>
      </c>
      <c r="AE16" s="155">
        <v>0</v>
      </c>
      <c r="AF16" s="155">
        <v>1.3</v>
      </c>
      <c r="AG16" s="155">
        <v>0</v>
      </c>
      <c r="AH16" s="155">
        <f t="shared" si="7"/>
        <v>640.3900000000001</v>
      </c>
      <c r="AI16" s="155">
        <f t="shared" si="8"/>
        <v>25.27</v>
      </c>
      <c r="AJ16" s="155">
        <f t="shared" si="9"/>
        <v>616.42000000000007</v>
      </c>
      <c r="AK16" s="179">
        <v>624.36900000000003</v>
      </c>
      <c r="AL16" s="175">
        <v>238.95</v>
      </c>
      <c r="AM16" s="155">
        <v>23.56</v>
      </c>
      <c r="AN16" s="155">
        <v>0</v>
      </c>
      <c r="AO16" s="155">
        <v>6.73</v>
      </c>
      <c r="AP16" s="155">
        <v>0</v>
      </c>
      <c r="AQ16" s="155">
        <f t="shared" si="10"/>
        <v>232.22</v>
      </c>
      <c r="AR16" s="155">
        <f t="shared" si="11"/>
        <v>30.29</v>
      </c>
      <c r="AS16" s="176">
        <f t="shared" si="12"/>
        <v>208.66</v>
      </c>
      <c r="AT16" s="180">
        <v>100.11199999999999</v>
      </c>
      <c r="AU16" s="175">
        <v>137.9</v>
      </c>
      <c r="AV16" s="155">
        <v>21.04</v>
      </c>
      <c r="AW16" s="155">
        <v>0</v>
      </c>
      <c r="AX16" s="155">
        <v>9.57</v>
      </c>
      <c r="AY16" s="155">
        <v>0</v>
      </c>
      <c r="AZ16" s="155">
        <f t="shared" si="13"/>
        <v>128.33000000000001</v>
      </c>
      <c r="BA16" s="155">
        <f t="shared" si="14"/>
        <v>30.61</v>
      </c>
      <c r="BB16" s="176">
        <f t="shared" si="15"/>
        <v>107.29</v>
      </c>
      <c r="BC16" s="180">
        <v>184.23400000000001</v>
      </c>
      <c r="BD16" s="178">
        <v>124.55</v>
      </c>
      <c r="BE16" s="155">
        <v>20.53</v>
      </c>
      <c r="BF16" s="155">
        <v>0</v>
      </c>
      <c r="BG16" s="155">
        <v>15.9</v>
      </c>
      <c r="BH16" s="155">
        <v>0</v>
      </c>
      <c r="BI16" s="155">
        <f t="shared" si="16"/>
        <v>108.64999999999999</v>
      </c>
      <c r="BJ16" s="155">
        <f t="shared" si="17"/>
        <v>36.43</v>
      </c>
      <c r="BK16" s="176">
        <f t="shared" si="18"/>
        <v>88.12</v>
      </c>
      <c r="BL16" s="180">
        <v>144.28700000000001</v>
      </c>
      <c r="BM16" s="179">
        <v>97.74</v>
      </c>
      <c r="BN16" s="155">
        <v>20.37</v>
      </c>
      <c r="BO16" s="155">
        <v>0</v>
      </c>
      <c r="BP16" s="155">
        <v>18.36</v>
      </c>
      <c r="BQ16" s="155">
        <v>0</v>
      </c>
      <c r="BR16" s="155">
        <f t="shared" si="39"/>
        <v>79.38</v>
      </c>
      <c r="BS16" s="155">
        <f t="shared" si="19"/>
        <v>38.730000000000004</v>
      </c>
      <c r="BT16" s="176">
        <f t="shared" si="20"/>
        <v>59.009999999999991</v>
      </c>
      <c r="BU16" s="180">
        <v>126.134</v>
      </c>
      <c r="BV16" s="187">
        <v>286.64999999999998</v>
      </c>
      <c r="BW16" s="188">
        <v>20.99</v>
      </c>
      <c r="BX16" s="155">
        <v>0</v>
      </c>
      <c r="BY16" s="188">
        <v>18.59</v>
      </c>
      <c r="BZ16" s="155">
        <v>0</v>
      </c>
      <c r="CA16" s="155">
        <f t="shared" si="21"/>
        <v>268.06</v>
      </c>
      <c r="CB16" s="155">
        <f t="shared" si="22"/>
        <v>39.58</v>
      </c>
      <c r="CC16" s="176">
        <f t="shared" si="23"/>
        <v>247.07</v>
      </c>
      <c r="CD16" s="180">
        <v>283.334</v>
      </c>
      <c r="CE16" s="179">
        <v>610.41999999999996</v>
      </c>
      <c r="CF16" s="155">
        <v>21.92</v>
      </c>
      <c r="CG16" s="155">
        <v>0</v>
      </c>
      <c r="CH16" s="155">
        <v>-2.92</v>
      </c>
      <c r="CI16" s="181">
        <v>0</v>
      </c>
      <c r="CJ16" s="155">
        <f t="shared" si="24"/>
        <v>613.33999999999992</v>
      </c>
      <c r="CK16" s="155">
        <f t="shared" si="25"/>
        <v>19</v>
      </c>
      <c r="CL16" s="176">
        <f t="shared" si="26"/>
        <v>591.41999999999996</v>
      </c>
      <c r="CM16" s="182">
        <v>565.447</v>
      </c>
      <c r="CN16" s="187">
        <v>722.96</v>
      </c>
      <c r="CO16" s="188">
        <v>23.86</v>
      </c>
      <c r="CP16" s="155">
        <v>0</v>
      </c>
      <c r="CQ16" s="188">
        <v>8.6300000000000008</v>
      </c>
      <c r="CR16" s="189">
        <v>0</v>
      </c>
      <c r="CS16" s="155">
        <f t="shared" si="27"/>
        <v>714.33</v>
      </c>
      <c r="CT16" s="155">
        <f t="shared" si="28"/>
        <v>32.49</v>
      </c>
      <c r="CU16" s="176">
        <f t="shared" si="29"/>
        <v>690.47</v>
      </c>
      <c r="CV16" s="180">
        <v>693.26499999999999</v>
      </c>
      <c r="CW16" s="175">
        <v>1028.1199999999999</v>
      </c>
      <c r="CX16" s="155">
        <v>29.41</v>
      </c>
      <c r="CY16" s="155">
        <v>0</v>
      </c>
      <c r="CZ16" s="155">
        <v>25.81</v>
      </c>
      <c r="DA16" s="181">
        <v>0</v>
      </c>
      <c r="DB16" s="155">
        <f t="shared" si="30"/>
        <v>1002.31</v>
      </c>
      <c r="DC16" s="155">
        <f t="shared" si="31"/>
        <v>55.22</v>
      </c>
      <c r="DD16" s="176">
        <f t="shared" si="32"/>
        <v>972.89999999999986</v>
      </c>
      <c r="DE16" s="183">
        <v>730.3</v>
      </c>
      <c r="DF16" s="109"/>
      <c r="DG16" s="109">
        <f t="shared" si="40"/>
        <v>6056.46</v>
      </c>
      <c r="DH16" s="109"/>
      <c r="DI16" s="184">
        <f t="shared" si="33"/>
        <v>6173.16</v>
      </c>
      <c r="DJ16" s="185">
        <f t="shared" si="33"/>
        <v>282.32000000000005</v>
      </c>
      <c r="DK16" s="185">
        <f t="shared" si="33"/>
        <v>0</v>
      </c>
      <c r="DL16" s="185">
        <f t="shared" si="34"/>
        <v>0</v>
      </c>
      <c r="DM16" s="185">
        <f t="shared" si="35"/>
        <v>116.7</v>
      </c>
      <c r="DN16" s="185">
        <f t="shared" si="36"/>
        <v>399.02</v>
      </c>
      <c r="DO16" s="186">
        <f t="shared" si="36"/>
        <v>5774.1399999999994</v>
      </c>
      <c r="DP16" s="109">
        <f t="shared" si="41"/>
        <v>6056.46</v>
      </c>
      <c r="DQ16" s="173">
        <f t="shared" si="42"/>
        <v>5561.991</v>
      </c>
      <c r="DR16" s="109">
        <f t="shared" si="43"/>
        <v>5561.991</v>
      </c>
      <c r="DS16" s="109">
        <f t="shared" si="44"/>
        <v>6056.4599999999991</v>
      </c>
      <c r="DT16" s="109"/>
      <c r="DU16" s="109"/>
      <c r="DV16" s="109"/>
      <c r="DW16" s="109"/>
      <c r="DX16" s="109"/>
      <c r="DY16" s="109"/>
    </row>
    <row r="17" spans="1:129">
      <c r="A17" s="174" t="s">
        <v>78</v>
      </c>
      <c r="B17" s="175">
        <v>5471.18</v>
      </c>
      <c r="C17" s="155">
        <v>711.47</v>
      </c>
      <c r="D17" s="155">
        <v>0</v>
      </c>
      <c r="E17" s="155">
        <v>41.55</v>
      </c>
      <c r="F17" s="155">
        <v>5.24</v>
      </c>
      <c r="G17" s="155">
        <f t="shared" si="37"/>
        <v>5429.63</v>
      </c>
      <c r="H17" s="155">
        <f t="shared" si="0"/>
        <v>758.26</v>
      </c>
      <c r="I17" s="176">
        <f t="shared" si="1"/>
        <v>4712.92</v>
      </c>
      <c r="J17" s="177">
        <v>3268.357</v>
      </c>
      <c r="K17" s="175">
        <v>5110.71</v>
      </c>
      <c r="L17" s="155">
        <v>669.23</v>
      </c>
      <c r="M17" s="155">
        <v>1.0900000000000001</v>
      </c>
      <c r="N17" s="155">
        <v>22.11</v>
      </c>
      <c r="O17" s="155">
        <f t="shared" si="38"/>
        <v>5088.6000000000004</v>
      </c>
      <c r="P17" s="155">
        <v>4.96</v>
      </c>
      <c r="Q17" s="155">
        <f t="shared" si="2"/>
        <v>697.3900000000001</v>
      </c>
      <c r="R17" s="176">
        <f t="shared" si="3"/>
        <v>4413.32</v>
      </c>
      <c r="S17" s="177">
        <v>3060.98</v>
      </c>
      <c r="T17" s="178">
        <v>4462.04</v>
      </c>
      <c r="U17" s="155">
        <v>660.3</v>
      </c>
      <c r="V17" s="155">
        <v>0.97</v>
      </c>
      <c r="W17" s="155">
        <v>13.57</v>
      </c>
      <c r="X17" s="155">
        <f t="shared" si="4"/>
        <v>4448.47</v>
      </c>
      <c r="Y17" s="155">
        <v>4.34</v>
      </c>
      <c r="Z17" s="155">
        <f t="shared" si="5"/>
        <v>679.18000000000006</v>
      </c>
      <c r="AA17" s="176">
        <f t="shared" si="6"/>
        <v>3782.8599999999997</v>
      </c>
      <c r="AB17" s="177">
        <v>2333.6039999999998</v>
      </c>
      <c r="AC17" s="175">
        <v>3848.16</v>
      </c>
      <c r="AD17" s="155">
        <v>610.91</v>
      </c>
      <c r="AE17" s="155">
        <v>0.04</v>
      </c>
      <c r="AF17" s="155">
        <v>-7.24</v>
      </c>
      <c r="AG17" s="155">
        <v>3.75</v>
      </c>
      <c r="AH17" s="155">
        <f t="shared" si="7"/>
        <v>3855.3999999999996</v>
      </c>
      <c r="AI17" s="155">
        <f t="shared" si="8"/>
        <v>607.45999999999992</v>
      </c>
      <c r="AJ17" s="155">
        <f t="shared" si="9"/>
        <v>3240.7</v>
      </c>
      <c r="AK17" s="179">
        <v>2607.0079999999998</v>
      </c>
      <c r="AL17" s="175">
        <v>515.9</v>
      </c>
      <c r="AM17" s="155">
        <v>101.64</v>
      </c>
      <c r="AN17" s="155">
        <v>0</v>
      </c>
      <c r="AO17" s="155">
        <v>-0.03</v>
      </c>
      <c r="AP17" s="155">
        <v>0.55000000000000004</v>
      </c>
      <c r="AQ17" s="155">
        <f t="shared" si="10"/>
        <v>515.92999999999995</v>
      </c>
      <c r="AR17" s="155">
        <f t="shared" si="11"/>
        <v>102.16</v>
      </c>
      <c r="AS17" s="176">
        <f t="shared" si="12"/>
        <v>413.74</v>
      </c>
      <c r="AT17" s="180">
        <v>2296.1999999999998</v>
      </c>
      <c r="AU17" s="175">
        <v>0</v>
      </c>
      <c r="AV17" s="155">
        <v>0</v>
      </c>
      <c r="AW17" s="155">
        <v>0</v>
      </c>
      <c r="AX17" s="155">
        <v>0</v>
      </c>
      <c r="AY17" s="155">
        <v>0</v>
      </c>
      <c r="AZ17" s="155">
        <f t="shared" si="13"/>
        <v>0</v>
      </c>
      <c r="BA17" s="155">
        <f t="shared" si="14"/>
        <v>0</v>
      </c>
      <c r="BB17" s="176">
        <f t="shared" si="15"/>
        <v>0</v>
      </c>
      <c r="BC17" s="180">
        <v>2240.4229999999998</v>
      </c>
      <c r="BD17" s="190">
        <v>0</v>
      </c>
      <c r="BE17" s="191">
        <v>0</v>
      </c>
      <c r="BF17" s="191">
        <v>0</v>
      </c>
      <c r="BG17" s="191">
        <v>0</v>
      </c>
      <c r="BH17" s="192">
        <v>0</v>
      </c>
      <c r="BI17" s="155">
        <f t="shared" si="16"/>
        <v>0</v>
      </c>
      <c r="BJ17" s="155">
        <f t="shared" si="17"/>
        <v>0</v>
      </c>
      <c r="BK17" s="176">
        <f t="shared" si="18"/>
        <v>0</v>
      </c>
      <c r="BL17" s="180">
        <v>2240.4229999999998</v>
      </c>
      <c r="BM17" s="179">
        <v>0</v>
      </c>
      <c r="BN17" s="155">
        <v>0</v>
      </c>
      <c r="BO17" s="155">
        <v>0</v>
      </c>
      <c r="BP17" s="155">
        <v>0</v>
      </c>
      <c r="BQ17" s="155">
        <v>0</v>
      </c>
      <c r="BR17" s="155">
        <f t="shared" si="39"/>
        <v>0</v>
      </c>
      <c r="BS17" s="155">
        <f t="shared" si="19"/>
        <v>0</v>
      </c>
      <c r="BT17" s="176">
        <f t="shared" si="20"/>
        <v>0</v>
      </c>
      <c r="BU17" s="180">
        <v>2240.4229999999998</v>
      </c>
      <c r="BV17" s="187">
        <v>702.39</v>
      </c>
      <c r="BW17" s="188">
        <v>141.27000000000001</v>
      </c>
      <c r="BX17" s="155">
        <v>0.34</v>
      </c>
      <c r="BY17" s="188">
        <v>3.44</v>
      </c>
      <c r="BZ17" s="155">
        <v>0.77</v>
      </c>
      <c r="CA17" s="155">
        <f t="shared" si="21"/>
        <v>698.94999999999993</v>
      </c>
      <c r="CB17" s="155">
        <f t="shared" si="22"/>
        <v>145.82000000000002</v>
      </c>
      <c r="CC17" s="176">
        <f t="shared" si="23"/>
        <v>556.56999999999994</v>
      </c>
      <c r="CD17" s="180">
        <v>2308.8040000000001</v>
      </c>
      <c r="CE17" s="179">
        <v>3024.54</v>
      </c>
      <c r="CF17" s="155">
        <v>515.14</v>
      </c>
      <c r="CG17" s="155">
        <v>2.84</v>
      </c>
      <c r="CH17" s="155">
        <v>-37.97</v>
      </c>
      <c r="CI17" s="181">
        <v>3.11</v>
      </c>
      <c r="CJ17" s="155">
        <f t="shared" si="24"/>
        <v>3062.5099999999998</v>
      </c>
      <c r="CK17" s="155">
        <f t="shared" si="25"/>
        <v>483.12</v>
      </c>
      <c r="CL17" s="176">
        <f t="shared" si="26"/>
        <v>2541.42</v>
      </c>
      <c r="CM17" s="182">
        <v>2602.5720000000001</v>
      </c>
      <c r="CN17" s="187">
        <v>4629.54</v>
      </c>
      <c r="CO17" s="188">
        <v>625.02</v>
      </c>
      <c r="CP17" s="155">
        <v>0.01</v>
      </c>
      <c r="CQ17" s="188">
        <v>-10.39</v>
      </c>
      <c r="CR17" s="189">
        <v>4.93</v>
      </c>
      <c r="CS17" s="155">
        <f t="shared" si="27"/>
        <v>4639.93</v>
      </c>
      <c r="CT17" s="155">
        <f t="shared" si="28"/>
        <v>619.56999999999994</v>
      </c>
      <c r="CU17" s="176">
        <f t="shared" si="29"/>
        <v>4009.9700000000003</v>
      </c>
      <c r="CV17" s="180">
        <v>3000.009</v>
      </c>
      <c r="CW17" s="175">
        <v>7081.86</v>
      </c>
      <c r="CX17" s="155">
        <v>775.75</v>
      </c>
      <c r="CY17" s="155">
        <v>24.740000000000002</v>
      </c>
      <c r="CZ17" s="155">
        <v>56.72</v>
      </c>
      <c r="DA17" s="181">
        <v>6.71</v>
      </c>
      <c r="DB17" s="155">
        <f t="shared" si="30"/>
        <v>7025.1399999999994</v>
      </c>
      <c r="DC17" s="155">
        <f t="shared" si="31"/>
        <v>863.92000000000007</v>
      </c>
      <c r="DD17" s="176">
        <f t="shared" si="32"/>
        <v>6217.94</v>
      </c>
      <c r="DE17" s="183">
        <v>2976.24</v>
      </c>
      <c r="DF17" s="109"/>
      <c r="DG17" s="109">
        <f t="shared" si="40"/>
        <v>34764.559999999998</v>
      </c>
      <c r="DH17" s="109"/>
      <c r="DI17" s="184">
        <f t="shared" si="33"/>
        <v>34846.32</v>
      </c>
      <c r="DJ17" s="185">
        <f t="shared" si="33"/>
        <v>4810.7299999999996</v>
      </c>
      <c r="DK17" s="185">
        <f t="shared" si="33"/>
        <v>30.03</v>
      </c>
      <c r="DL17" s="185">
        <f t="shared" si="34"/>
        <v>34.36</v>
      </c>
      <c r="DM17" s="185">
        <f t="shared" si="35"/>
        <v>81.759999999999991</v>
      </c>
      <c r="DN17" s="185">
        <f t="shared" si="36"/>
        <v>4956.88</v>
      </c>
      <c r="DO17" s="186">
        <f t="shared" si="36"/>
        <v>29889.439999999999</v>
      </c>
      <c r="DP17" s="109">
        <f t="shared" si="41"/>
        <v>34764.559999999998</v>
      </c>
      <c r="DQ17" s="173">
        <f t="shared" si="42"/>
        <v>31175.042999999991</v>
      </c>
      <c r="DR17" s="109">
        <f t="shared" si="43"/>
        <v>31175.042999999991</v>
      </c>
      <c r="DS17" s="109">
        <f t="shared" si="44"/>
        <v>34764.559999999998</v>
      </c>
      <c r="DT17" s="109"/>
      <c r="DU17" s="109"/>
      <c r="DV17" s="109"/>
      <c r="DW17" s="109"/>
      <c r="DX17" s="109"/>
      <c r="DY17" s="109"/>
    </row>
    <row r="18" spans="1:129">
      <c r="A18" s="174" t="s">
        <v>79</v>
      </c>
      <c r="B18" s="175">
        <v>213.48</v>
      </c>
      <c r="C18" s="155">
        <v>22.25</v>
      </c>
      <c r="D18" s="155">
        <v>0</v>
      </c>
      <c r="E18" s="155">
        <v>-5.76</v>
      </c>
      <c r="F18" s="155">
        <v>0</v>
      </c>
      <c r="G18" s="155">
        <f t="shared" si="37"/>
        <v>219.23999999999998</v>
      </c>
      <c r="H18" s="155">
        <f t="shared" si="0"/>
        <v>16.490000000000002</v>
      </c>
      <c r="I18" s="176">
        <f t="shared" si="1"/>
        <v>196.98999999999998</v>
      </c>
      <c r="J18" s="177">
        <v>196.99100000000001</v>
      </c>
      <c r="K18" s="175">
        <v>202.13</v>
      </c>
      <c r="L18" s="155">
        <v>20.689999999999998</v>
      </c>
      <c r="M18" s="155">
        <v>0</v>
      </c>
      <c r="N18" s="155">
        <v>-4.43</v>
      </c>
      <c r="O18" s="155">
        <f t="shared" si="38"/>
        <v>206.56</v>
      </c>
      <c r="P18" s="155">
        <v>0</v>
      </c>
      <c r="Q18" s="155">
        <f t="shared" si="2"/>
        <v>16.259999999999998</v>
      </c>
      <c r="R18" s="176">
        <f t="shared" si="3"/>
        <v>185.87</v>
      </c>
      <c r="S18" s="177">
        <v>185.86600000000001</v>
      </c>
      <c r="T18" s="178">
        <v>175.23</v>
      </c>
      <c r="U18" s="155">
        <v>18.170000000000002</v>
      </c>
      <c r="V18" s="155">
        <v>0</v>
      </c>
      <c r="W18" s="155">
        <v>-6.17</v>
      </c>
      <c r="X18" s="155">
        <f t="shared" si="4"/>
        <v>181.39999999999998</v>
      </c>
      <c r="Y18" s="155">
        <v>0</v>
      </c>
      <c r="Z18" s="155">
        <f t="shared" si="5"/>
        <v>12.000000000000002</v>
      </c>
      <c r="AA18" s="176">
        <f t="shared" si="6"/>
        <v>163.22999999999999</v>
      </c>
      <c r="AB18" s="177">
        <v>163.23099999999999</v>
      </c>
      <c r="AC18" s="175">
        <v>152.82</v>
      </c>
      <c r="AD18" s="155">
        <v>10.96</v>
      </c>
      <c r="AE18" s="155">
        <v>0</v>
      </c>
      <c r="AF18" s="155">
        <v>-7.65</v>
      </c>
      <c r="AG18" s="155">
        <v>0</v>
      </c>
      <c r="AH18" s="155">
        <f t="shared" si="7"/>
        <v>160.47</v>
      </c>
      <c r="AI18" s="155">
        <f t="shared" si="8"/>
        <v>3.3100000000000005</v>
      </c>
      <c r="AJ18" s="155">
        <f t="shared" si="9"/>
        <v>149.51</v>
      </c>
      <c r="AK18" s="179">
        <v>149.511</v>
      </c>
      <c r="AL18" s="175">
        <v>24.99</v>
      </c>
      <c r="AM18" s="155">
        <v>4.72</v>
      </c>
      <c r="AN18" s="155">
        <v>0</v>
      </c>
      <c r="AO18" s="155">
        <v>-1.29</v>
      </c>
      <c r="AP18" s="155">
        <v>0</v>
      </c>
      <c r="AQ18" s="155">
        <f t="shared" si="10"/>
        <v>26.279999999999998</v>
      </c>
      <c r="AR18" s="155">
        <f t="shared" si="11"/>
        <v>3.4299999999999997</v>
      </c>
      <c r="AS18" s="176">
        <f t="shared" si="12"/>
        <v>21.56</v>
      </c>
      <c r="AT18" s="180">
        <v>30.667000000000002</v>
      </c>
      <c r="AU18" s="175">
        <v>0</v>
      </c>
      <c r="AV18" s="155">
        <v>0</v>
      </c>
      <c r="AW18" s="155">
        <v>0</v>
      </c>
      <c r="AX18" s="155">
        <v>0</v>
      </c>
      <c r="AY18" s="155">
        <v>0</v>
      </c>
      <c r="AZ18" s="155">
        <f t="shared" si="13"/>
        <v>0</v>
      </c>
      <c r="BA18" s="155">
        <f t="shared" si="14"/>
        <v>0</v>
      </c>
      <c r="BB18" s="176">
        <f t="shared" si="15"/>
        <v>0</v>
      </c>
      <c r="BC18" s="180">
        <v>0</v>
      </c>
      <c r="BD18" s="190">
        <v>0</v>
      </c>
      <c r="BE18" s="191">
        <v>0</v>
      </c>
      <c r="BF18" s="191">
        <v>0</v>
      </c>
      <c r="BG18" s="191">
        <v>0</v>
      </c>
      <c r="BH18" s="192">
        <v>0</v>
      </c>
      <c r="BI18" s="155">
        <f t="shared" si="16"/>
        <v>0</v>
      </c>
      <c r="BJ18" s="155">
        <f t="shared" si="17"/>
        <v>0</v>
      </c>
      <c r="BK18" s="176">
        <f t="shared" si="18"/>
        <v>0</v>
      </c>
      <c r="BL18" s="180">
        <v>0</v>
      </c>
      <c r="BM18" s="179">
        <v>0</v>
      </c>
      <c r="BN18" s="155">
        <v>0</v>
      </c>
      <c r="BO18" s="155">
        <v>0</v>
      </c>
      <c r="BP18" s="155">
        <v>0</v>
      </c>
      <c r="BQ18" s="155">
        <v>0</v>
      </c>
      <c r="BR18" s="155">
        <f t="shared" si="39"/>
        <v>0</v>
      </c>
      <c r="BS18" s="155">
        <f t="shared" si="19"/>
        <v>0</v>
      </c>
      <c r="BT18" s="176">
        <f t="shared" si="20"/>
        <v>0</v>
      </c>
      <c r="BU18" s="180">
        <v>0</v>
      </c>
      <c r="BV18" s="187">
        <v>47.72</v>
      </c>
      <c r="BW18" s="188">
        <v>13.71</v>
      </c>
      <c r="BX18" s="155">
        <v>0</v>
      </c>
      <c r="BY18" s="188">
        <v>-5.38</v>
      </c>
      <c r="BZ18" s="155">
        <v>0</v>
      </c>
      <c r="CA18" s="155">
        <f t="shared" si="21"/>
        <v>53.1</v>
      </c>
      <c r="CB18" s="155">
        <f t="shared" si="22"/>
        <v>8.3300000000000018</v>
      </c>
      <c r="CC18" s="176">
        <f t="shared" si="23"/>
        <v>39.39</v>
      </c>
      <c r="CD18" s="180">
        <v>39.576000000000001</v>
      </c>
      <c r="CE18" s="179">
        <v>127.6</v>
      </c>
      <c r="CF18" s="155">
        <v>26.82</v>
      </c>
      <c r="CG18" s="155">
        <v>0</v>
      </c>
      <c r="CH18" s="155">
        <v>-20.09</v>
      </c>
      <c r="CI18" s="181">
        <v>0</v>
      </c>
      <c r="CJ18" s="155">
        <f t="shared" si="24"/>
        <v>147.69</v>
      </c>
      <c r="CK18" s="155">
        <f t="shared" si="25"/>
        <v>6.73</v>
      </c>
      <c r="CL18" s="176">
        <f t="shared" si="26"/>
        <v>120.86999999999999</v>
      </c>
      <c r="CM18" s="182">
        <v>120.86799999999999</v>
      </c>
      <c r="CN18" s="187">
        <v>178.52</v>
      </c>
      <c r="CO18" s="188">
        <v>28.029999999999998</v>
      </c>
      <c r="CP18" s="155">
        <v>0</v>
      </c>
      <c r="CQ18" s="188">
        <v>-16.43</v>
      </c>
      <c r="CR18" s="189">
        <v>0</v>
      </c>
      <c r="CS18" s="155">
        <f t="shared" si="27"/>
        <v>194.95000000000002</v>
      </c>
      <c r="CT18" s="155">
        <f t="shared" si="28"/>
        <v>11.599999999999998</v>
      </c>
      <c r="CU18" s="176">
        <f t="shared" si="29"/>
        <v>166.92000000000002</v>
      </c>
      <c r="CV18" s="180">
        <v>179.08500000000001</v>
      </c>
      <c r="CW18" s="175">
        <v>268.52</v>
      </c>
      <c r="CX18" s="155">
        <v>37.349999999999994</v>
      </c>
      <c r="CY18" s="155">
        <v>0</v>
      </c>
      <c r="CZ18" s="155">
        <v>-11.61</v>
      </c>
      <c r="DA18" s="181">
        <v>0</v>
      </c>
      <c r="DB18" s="155">
        <f t="shared" si="30"/>
        <v>280.13</v>
      </c>
      <c r="DC18" s="155">
        <f t="shared" si="31"/>
        <v>25.739999999999995</v>
      </c>
      <c r="DD18" s="176">
        <f t="shared" si="32"/>
        <v>242.77999999999997</v>
      </c>
      <c r="DE18" s="183">
        <v>190.8</v>
      </c>
      <c r="DF18" s="109"/>
      <c r="DG18" s="109">
        <f t="shared" si="40"/>
        <v>1469.8200000000002</v>
      </c>
      <c r="DH18" s="109"/>
      <c r="DI18" s="184">
        <f t="shared" si="33"/>
        <v>1391.0100000000002</v>
      </c>
      <c r="DJ18" s="185">
        <f t="shared" si="33"/>
        <v>182.7</v>
      </c>
      <c r="DK18" s="185">
        <f t="shared" si="33"/>
        <v>0</v>
      </c>
      <c r="DL18" s="185">
        <f t="shared" si="34"/>
        <v>0</v>
      </c>
      <c r="DM18" s="185">
        <f t="shared" si="35"/>
        <v>-78.809999999999988</v>
      </c>
      <c r="DN18" s="185">
        <f t="shared" si="36"/>
        <v>103.89</v>
      </c>
      <c r="DO18" s="186">
        <f t="shared" si="36"/>
        <v>1287.1199999999999</v>
      </c>
      <c r="DP18" s="109">
        <f t="shared" si="41"/>
        <v>1469.8200000000002</v>
      </c>
      <c r="DQ18" s="173">
        <f t="shared" si="42"/>
        <v>1256.595</v>
      </c>
      <c r="DR18" s="109">
        <f t="shared" si="43"/>
        <v>1256.595</v>
      </c>
      <c r="DS18" s="109">
        <f t="shared" si="44"/>
        <v>1469.8200000000002</v>
      </c>
      <c r="DT18" s="109"/>
      <c r="DU18" s="109"/>
      <c r="DV18" s="109"/>
      <c r="DW18" s="109"/>
      <c r="DX18" s="109"/>
      <c r="DY18" s="109"/>
    </row>
    <row r="19" spans="1:129">
      <c r="A19" s="174" t="s">
        <v>80</v>
      </c>
      <c r="B19" s="175">
        <v>69.540000000000006</v>
      </c>
      <c r="C19" s="155">
        <v>14.74</v>
      </c>
      <c r="D19" s="155">
        <v>0</v>
      </c>
      <c r="E19" s="155">
        <v>1.8199999999999998</v>
      </c>
      <c r="F19" s="155">
        <v>0</v>
      </c>
      <c r="G19" s="155">
        <f t="shared" si="37"/>
        <v>67.720000000000013</v>
      </c>
      <c r="H19" s="155">
        <f t="shared" si="0"/>
        <v>16.559999999999999</v>
      </c>
      <c r="I19" s="176">
        <f t="shared" si="1"/>
        <v>52.980000000000004</v>
      </c>
      <c r="J19" s="177">
        <v>52.978000000000002</v>
      </c>
      <c r="K19" s="175">
        <v>65.89</v>
      </c>
      <c r="L19" s="155">
        <v>13.98</v>
      </c>
      <c r="M19" s="155">
        <v>0</v>
      </c>
      <c r="N19" s="155">
        <v>1.6</v>
      </c>
      <c r="O19" s="155">
        <f t="shared" si="38"/>
        <v>64.290000000000006</v>
      </c>
      <c r="P19" s="155">
        <v>0</v>
      </c>
      <c r="Q19" s="155">
        <f t="shared" si="2"/>
        <v>15.58</v>
      </c>
      <c r="R19" s="176">
        <f t="shared" si="3"/>
        <v>50.31</v>
      </c>
      <c r="S19" s="177">
        <v>50.311</v>
      </c>
      <c r="T19" s="178">
        <v>59.8</v>
      </c>
      <c r="U19" s="155">
        <v>13.8</v>
      </c>
      <c r="V19" s="155">
        <v>0</v>
      </c>
      <c r="W19" s="155">
        <v>0.92</v>
      </c>
      <c r="X19" s="155">
        <f t="shared" si="4"/>
        <v>58.879999999999995</v>
      </c>
      <c r="Y19" s="155">
        <v>0</v>
      </c>
      <c r="Z19" s="155">
        <f t="shared" si="5"/>
        <v>14.72</v>
      </c>
      <c r="AA19" s="176">
        <f t="shared" si="6"/>
        <v>45.08</v>
      </c>
      <c r="AB19" s="177">
        <v>45.08</v>
      </c>
      <c r="AC19" s="175">
        <v>51.59</v>
      </c>
      <c r="AD19" s="155">
        <v>12.469999999999999</v>
      </c>
      <c r="AE19" s="155">
        <v>0</v>
      </c>
      <c r="AF19" s="155">
        <v>1.5099999999999998</v>
      </c>
      <c r="AG19" s="155">
        <v>0</v>
      </c>
      <c r="AH19" s="155">
        <f t="shared" si="7"/>
        <v>50.080000000000005</v>
      </c>
      <c r="AI19" s="155">
        <f t="shared" si="8"/>
        <v>13.979999999999999</v>
      </c>
      <c r="AJ19" s="155">
        <f t="shared" si="9"/>
        <v>37.610000000000007</v>
      </c>
      <c r="AK19" s="179">
        <v>37.606000000000002</v>
      </c>
      <c r="AL19" s="175">
        <v>22.84</v>
      </c>
      <c r="AM19" s="155">
        <v>6.6</v>
      </c>
      <c r="AN19" s="155">
        <v>0</v>
      </c>
      <c r="AO19" s="155">
        <v>3.5300000000000002</v>
      </c>
      <c r="AP19" s="155">
        <v>0</v>
      </c>
      <c r="AQ19" s="155">
        <f t="shared" si="10"/>
        <v>19.309999999999999</v>
      </c>
      <c r="AR19" s="155">
        <f t="shared" si="11"/>
        <v>10.129999999999999</v>
      </c>
      <c r="AS19" s="176">
        <f t="shared" si="12"/>
        <v>12.71</v>
      </c>
      <c r="AT19" s="180">
        <v>12.712999999999999</v>
      </c>
      <c r="AU19" s="175">
        <v>12.18</v>
      </c>
      <c r="AV19" s="155">
        <v>3.24</v>
      </c>
      <c r="AW19" s="155">
        <v>0</v>
      </c>
      <c r="AX19" s="155">
        <v>3.76</v>
      </c>
      <c r="AY19" s="155">
        <v>0</v>
      </c>
      <c r="AZ19" s="155">
        <f t="shared" si="13"/>
        <v>8.42</v>
      </c>
      <c r="BA19" s="155">
        <f t="shared" si="14"/>
        <v>7</v>
      </c>
      <c r="BB19" s="176">
        <f t="shared" si="15"/>
        <v>5.18</v>
      </c>
      <c r="BC19" s="180">
        <v>5.18</v>
      </c>
      <c r="BD19" s="178">
        <v>10.76</v>
      </c>
      <c r="BE19" s="155">
        <v>3.96</v>
      </c>
      <c r="BF19" s="155">
        <v>0</v>
      </c>
      <c r="BG19" s="155">
        <v>3.39</v>
      </c>
      <c r="BH19" s="155">
        <v>0</v>
      </c>
      <c r="BI19" s="155">
        <f t="shared" si="16"/>
        <v>7.3699999999999992</v>
      </c>
      <c r="BJ19" s="155">
        <f t="shared" si="17"/>
        <v>7.35</v>
      </c>
      <c r="BK19" s="176">
        <f t="shared" si="18"/>
        <v>3.41</v>
      </c>
      <c r="BL19" s="180">
        <v>3.41</v>
      </c>
      <c r="BM19" s="179">
        <v>11.76</v>
      </c>
      <c r="BN19" s="155">
        <v>3.71</v>
      </c>
      <c r="BO19" s="155">
        <v>0</v>
      </c>
      <c r="BP19" s="155">
        <v>4.03</v>
      </c>
      <c r="BQ19" s="155">
        <v>0</v>
      </c>
      <c r="BR19" s="155">
        <f t="shared" si="39"/>
        <v>7.7299999999999995</v>
      </c>
      <c r="BS19" s="155">
        <f t="shared" si="19"/>
        <v>7.74</v>
      </c>
      <c r="BT19" s="176">
        <f t="shared" si="20"/>
        <v>4.0199999999999996</v>
      </c>
      <c r="BU19" s="180">
        <v>4.0220000000000002</v>
      </c>
      <c r="BV19" s="187">
        <v>26.06</v>
      </c>
      <c r="BW19" s="188">
        <v>4.1900000000000004</v>
      </c>
      <c r="BX19" s="155">
        <v>0</v>
      </c>
      <c r="BY19" s="188">
        <v>4.8599999999999994</v>
      </c>
      <c r="BZ19" s="155">
        <v>0</v>
      </c>
      <c r="CA19" s="155">
        <f t="shared" si="21"/>
        <v>21.2</v>
      </c>
      <c r="CB19" s="155">
        <f t="shared" si="22"/>
        <v>9.0500000000000007</v>
      </c>
      <c r="CC19" s="176">
        <f t="shared" si="23"/>
        <v>17.009999999999998</v>
      </c>
      <c r="CD19" s="180">
        <v>16.925999999999998</v>
      </c>
      <c r="CE19" s="179">
        <v>47.64</v>
      </c>
      <c r="CF19" s="155">
        <v>10.54</v>
      </c>
      <c r="CG19" s="155">
        <v>0</v>
      </c>
      <c r="CH19" s="155">
        <v>4.45</v>
      </c>
      <c r="CI19" s="181">
        <v>0</v>
      </c>
      <c r="CJ19" s="155">
        <f t="shared" si="24"/>
        <v>43.19</v>
      </c>
      <c r="CK19" s="155">
        <f t="shared" si="25"/>
        <v>14.989999999999998</v>
      </c>
      <c r="CL19" s="176">
        <f t="shared" si="26"/>
        <v>32.650000000000006</v>
      </c>
      <c r="CM19" s="182">
        <v>32.65</v>
      </c>
      <c r="CN19" s="187">
        <v>66.36</v>
      </c>
      <c r="CO19" s="188">
        <v>12.96</v>
      </c>
      <c r="CP19" s="155">
        <v>0</v>
      </c>
      <c r="CQ19" s="188">
        <v>5.8800000000000008</v>
      </c>
      <c r="CR19" s="189">
        <v>0</v>
      </c>
      <c r="CS19" s="155">
        <f t="shared" si="27"/>
        <v>60.48</v>
      </c>
      <c r="CT19" s="155">
        <f t="shared" si="28"/>
        <v>18.840000000000003</v>
      </c>
      <c r="CU19" s="176">
        <f t="shared" si="29"/>
        <v>47.519999999999996</v>
      </c>
      <c r="CV19" s="180">
        <v>46.223999999999997</v>
      </c>
      <c r="CW19" s="175">
        <v>87.24</v>
      </c>
      <c r="CX19" s="155">
        <v>17.299999999999997</v>
      </c>
      <c r="CY19" s="155">
        <v>0</v>
      </c>
      <c r="CZ19" s="155">
        <v>2.11</v>
      </c>
      <c r="DA19" s="181">
        <v>0</v>
      </c>
      <c r="DB19" s="155">
        <f t="shared" si="30"/>
        <v>85.13</v>
      </c>
      <c r="DC19" s="155">
        <f t="shared" si="31"/>
        <v>19.409999999999997</v>
      </c>
      <c r="DD19" s="176">
        <f t="shared" si="32"/>
        <v>67.83</v>
      </c>
      <c r="DE19" s="183">
        <v>51.81</v>
      </c>
      <c r="DF19" s="109"/>
      <c r="DG19" s="109">
        <f t="shared" si="40"/>
        <v>493.79999999999995</v>
      </c>
      <c r="DH19" s="109"/>
      <c r="DI19" s="184">
        <f t="shared" si="33"/>
        <v>531.66</v>
      </c>
      <c r="DJ19" s="185">
        <f t="shared" si="33"/>
        <v>117.49</v>
      </c>
      <c r="DK19" s="185">
        <f t="shared" si="33"/>
        <v>0</v>
      </c>
      <c r="DL19" s="185">
        <f t="shared" si="34"/>
        <v>0</v>
      </c>
      <c r="DM19" s="185">
        <f t="shared" si="35"/>
        <v>37.86</v>
      </c>
      <c r="DN19" s="185">
        <f t="shared" si="36"/>
        <v>155.35</v>
      </c>
      <c r="DO19" s="186">
        <f t="shared" si="36"/>
        <v>376.31</v>
      </c>
      <c r="DP19" s="109">
        <f t="shared" si="41"/>
        <v>493.79999999999995</v>
      </c>
      <c r="DQ19" s="173">
        <f t="shared" si="42"/>
        <v>358.90999999999997</v>
      </c>
      <c r="DR19" s="109">
        <f t="shared" si="43"/>
        <v>358.90999999999997</v>
      </c>
      <c r="DS19" s="109">
        <f t="shared" si="44"/>
        <v>493.80000000000007</v>
      </c>
      <c r="DT19" s="109"/>
      <c r="DU19" s="109"/>
      <c r="DV19" s="109"/>
      <c r="DW19" s="109"/>
      <c r="DX19" s="109"/>
      <c r="DY19" s="109"/>
    </row>
    <row r="20" spans="1:129">
      <c r="A20" s="174" t="s">
        <v>81</v>
      </c>
      <c r="B20" s="175">
        <v>383.95</v>
      </c>
      <c r="C20" s="155">
        <v>35.92</v>
      </c>
      <c r="D20" s="155">
        <v>0</v>
      </c>
      <c r="E20" s="155">
        <v>7.67</v>
      </c>
      <c r="F20" s="155">
        <v>0</v>
      </c>
      <c r="G20" s="155">
        <f t="shared" si="37"/>
        <v>376.28</v>
      </c>
      <c r="H20" s="155">
        <f t="shared" si="0"/>
        <v>43.59</v>
      </c>
      <c r="I20" s="176">
        <f t="shared" si="1"/>
        <v>340.36</v>
      </c>
      <c r="J20" s="177">
        <v>331.80900000000003</v>
      </c>
      <c r="K20" s="175">
        <v>364.55</v>
      </c>
      <c r="L20" s="155">
        <v>33.83</v>
      </c>
      <c r="M20" s="155">
        <v>0</v>
      </c>
      <c r="N20" s="155">
        <v>9.36</v>
      </c>
      <c r="O20" s="155">
        <f t="shared" si="38"/>
        <v>355.19</v>
      </c>
      <c r="P20" s="155">
        <v>0</v>
      </c>
      <c r="Q20" s="155">
        <f t="shared" si="2"/>
        <v>43.19</v>
      </c>
      <c r="R20" s="176">
        <f t="shared" si="3"/>
        <v>321.36</v>
      </c>
      <c r="S20" s="177">
        <v>321.15100000000001</v>
      </c>
      <c r="T20" s="178">
        <v>308.79000000000002</v>
      </c>
      <c r="U20" s="155">
        <v>34.299999999999997</v>
      </c>
      <c r="V20" s="155">
        <v>0</v>
      </c>
      <c r="W20" s="155">
        <v>4.53</v>
      </c>
      <c r="X20" s="155">
        <f t="shared" si="4"/>
        <v>304.26000000000005</v>
      </c>
      <c r="Y20" s="155">
        <v>0</v>
      </c>
      <c r="Z20" s="155">
        <f t="shared" si="5"/>
        <v>38.83</v>
      </c>
      <c r="AA20" s="176">
        <f t="shared" si="6"/>
        <v>269.96000000000004</v>
      </c>
      <c r="AB20" s="177">
        <v>292.95100000000002</v>
      </c>
      <c r="AC20" s="175">
        <v>265.31</v>
      </c>
      <c r="AD20" s="155">
        <v>31.97</v>
      </c>
      <c r="AE20" s="155">
        <v>0</v>
      </c>
      <c r="AF20" s="155">
        <v>8.7899999999999991</v>
      </c>
      <c r="AG20" s="155">
        <v>0</v>
      </c>
      <c r="AH20" s="155">
        <f t="shared" si="7"/>
        <v>256.52</v>
      </c>
      <c r="AI20" s="155">
        <f t="shared" si="8"/>
        <v>40.76</v>
      </c>
      <c r="AJ20" s="155">
        <f t="shared" si="9"/>
        <v>224.55</v>
      </c>
      <c r="AK20" s="179">
        <v>262.97199999999998</v>
      </c>
      <c r="AL20" s="175">
        <v>27.81</v>
      </c>
      <c r="AM20" s="155">
        <v>5.84</v>
      </c>
      <c r="AN20" s="155">
        <v>0</v>
      </c>
      <c r="AO20" s="155">
        <v>0.69</v>
      </c>
      <c r="AP20" s="155">
        <v>0</v>
      </c>
      <c r="AQ20" s="155">
        <f t="shared" si="10"/>
        <v>27.119999999999997</v>
      </c>
      <c r="AR20" s="155">
        <f t="shared" si="11"/>
        <v>6.5299999999999994</v>
      </c>
      <c r="AS20" s="176">
        <f t="shared" si="12"/>
        <v>21.28</v>
      </c>
      <c r="AT20" s="180">
        <v>135.12200000000001</v>
      </c>
      <c r="AU20" s="175">
        <v>6.03</v>
      </c>
      <c r="AV20" s="155">
        <v>2.44</v>
      </c>
      <c r="AW20" s="155">
        <v>0</v>
      </c>
      <c r="AX20" s="155">
        <v>1.46</v>
      </c>
      <c r="AY20" s="155">
        <v>0</v>
      </c>
      <c r="AZ20" s="155">
        <f t="shared" si="13"/>
        <v>4.57</v>
      </c>
      <c r="BA20" s="155">
        <f t="shared" si="14"/>
        <v>3.9</v>
      </c>
      <c r="BB20" s="176">
        <f t="shared" si="15"/>
        <v>2.1300000000000003</v>
      </c>
      <c r="BC20" s="180">
        <v>122.26900000000001</v>
      </c>
      <c r="BD20" s="178">
        <v>6.83</v>
      </c>
      <c r="BE20" s="155">
        <v>1.8</v>
      </c>
      <c r="BF20" s="155">
        <v>0</v>
      </c>
      <c r="BG20" s="155">
        <v>2.25</v>
      </c>
      <c r="BH20" s="155">
        <v>0</v>
      </c>
      <c r="BI20" s="155">
        <f t="shared" si="16"/>
        <v>4.58</v>
      </c>
      <c r="BJ20" s="155">
        <f t="shared" si="17"/>
        <v>4.05</v>
      </c>
      <c r="BK20" s="176">
        <f t="shared" si="18"/>
        <v>2.7800000000000002</v>
      </c>
      <c r="BL20" s="180">
        <v>122.92100000000001</v>
      </c>
      <c r="BM20" s="179">
        <v>6.14</v>
      </c>
      <c r="BN20" s="155">
        <v>1.56</v>
      </c>
      <c r="BO20" s="155">
        <v>0</v>
      </c>
      <c r="BP20" s="155">
        <v>2.19</v>
      </c>
      <c r="BQ20" s="155">
        <v>0</v>
      </c>
      <c r="BR20" s="155">
        <f t="shared" si="39"/>
        <v>3.9499999999999997</v>
      </c>
      <c r="BS20" s="155">
        <f t="shared" si="19"/>
        <v>3.75</v>
      </c>
      <c r="BT20" s="176">
        <f t="shared" si="20"/>
        <v>2.3899999999999997</v>
      </c>
      <c r="BU20" s="180">
        <v>122.529</v>
      </c>
      <c r="BV20" s="187">
        <v>46.54</v>
      </c>
      <c r="BW20" s="188">
        <v>9.27</v>
      </c>
      <c r="BX20" s="155">
        <v>0</v>
      </c>
      <c r="BY20" s="188">
        <v>3.73</v>
      </c>
      <c r="BZ20" s="155">
        <v>0</v>
      </c>
      <c r="CA20" s="155">
        <f t="shared" si="21"/>
        <v>42.81</v>
      </c>
      <c r="CB20" s="155">
        <f t="shared" si="22"/>
        <v>13</v>
      </c>
      <c r="CC20" s="176">
        <f t="shared" si="23"/>
        <v>33.54</v>
      </c>
      <c r="CD20" s="180">
        <v>151.77600000000001</v>
      </c>
      <c r="CE20" s="179">
        <v>199.27</v>
      </c>
      <c r="CF20" s="155">
        <v>27.32</v>
      </c>
      <c r="CG20" s="155">
        <v>0</v>
      </c>
      <c r="CH20" s="155">
        <v>1.1299999999999999</v>
      </c>
      <c r="CI20" s="181">
        <v>0</v>
      </c>
      <c r="CJ20" s="155">
        <f t="shared" si="24"/>
        <v>198.14000000000001</v>
      </c>
      <c r="CK20" s="155">
        <f t="shared" si="25"/>
        <v>28.45</v>
      </c>
      <c r="CL20" s="176">
        <f t="shared" si="26"/>
        <v>170.82000000000002</v>
      </c>
      <c r="CM20" s="182">
        <v>232.108</v>
      </c>
      <c r="CN20" s="187">
        <v>327.23</v>
      </c>
      <c r="CO20" s="188">
        <v>31.96</v>
      </c>
      <c r="CP20" s="155">
        <v>0</v>
      </c>
      <c r="CQ20" s="188">
        <v>12.77</v>
      </c>
      <c r="CR20" s="189">
        <v>0</v>
      </c>
      <c r="CS20" s="155">
        <f t="shared" si="27"/>
        <v>314.46000000000004</v>
      </c>
      <c r="CT20" s="155">
        <f t="shared" si="28"/>
        <v>44.730000000000004</v>
      </c>
      <c r="CU20" s="176">
        <f t="shared" si="29"/>
        <v>282.5</v>
      </c>
      <c r="CV20" s="180">
        <v>292.18400000000003</v>
      </c>
      <c r="CW20" s="175">
        <v>461.84</v>
      </c>
      <c r="CX20" s="155">
        <v>37.160000000000004</v>
      </c>
      <c r="CY20" s="155">
        <v>0</v>
      </c>
      <c r="CZ20" s="155">
        <v>14.48</v>
      </c>
      <c r="DA20" s="181">
        <v>0</v>
      </c>
      <c r="DB20" s="155">
        <f t="shared" si="30"/>
        <v>447.35999999999996</v>
      </c>
      <c r="DC20" s="155">
        <f t="shared" si="31"/>
        <v>51.64</v>
      </c>
      <c r="DD20" s="176">
        <f t="shared" si="32"/>
        <v>410.2</v>
      </c>
      <c r="DE20" s="183">
        <v>305.76</v>
      </c>
      <c r="DF20" s="109"/>
      <c r="DG20" s="109">
        <f t="shared" si="40"/>
        <v>2335.2399999999998</v>
      </c>
      <c r="DH20" s="109"/>
      <c r="DI20" s="184">
        <f t="shared" si="33"/>
        <v>2404.29</v>
      </c>
      <c r="DJ20" s="185">
        <f t="shared" si="33"/>
        <v>253.37</v>
      </c>
      <c r="DK20" s="185">
        <f t="shared" si="33"/>
        <v>0</v>
      </c>
      <c r="DL20" s="185">
        <f t="shared" si="34"/>
        <v>0</v>
      </c>
      <c r="DM20" s="185">
        <f t="shared" si="35"/>
        <v>69.05</v>
      </c>
      <c r="DN20" s="185">
        <f t="shared" si="36"/>
        <v>322.42</v>
      </c>
      <c r="DO20" s="186">
        <f t="shared" si="36"/>
        <v>2081.87</v>
      </c>
      <c r="DP20" s="109">
        <f t="shared" si="41"/>
        <v>2335.2399999999998</v>
      </c>
      <c r="DQ20" s="173">
        <f t="shared" si="42"/>
        <v>2693.5520000000006</v>
      </c>
      <c r="DR20" s="109">
        <f t="shared" si="43"/>
        <v>2693.5520000000006</v>
      </c>
      <c r="DS20" s="109">
        <f t="shared" si="44"/>
        <v>2335.2399999999998</v>
      </c>
      <c r="DT20" s="109"/>
      <c r="DU20" s="109"/>
      <c r="DV20" s="109"/>
      <c r="DW20" s="109"/>
      <c r="DX20" s="109"/>
      <c r="DY20" s="109"/>
    </row>
    <row r="21" spans="1:129" ht="13.5" customHeight="1">
      <c r="A21" s="174" t="s">
        <v>82</v>
      </c>
      <c r="B21" s="175">
        <v>1152.8499999999999</v>
      </c>
      <c r="C21" s="155">
        <v>39.739999999999995</v>
      </c>
      <c r="D21" s="155">
        <v>0</v>
      </c>
      <c r="E21" s="155">
        <v>6.02</v>
      </c>
      <c r="F21" s="155">
        <v>0</v>
      </c>
      <c r="G21" s="155">
        <f t="shared" si="37"/>
        <v>1146.83</v>
      </c>
      <c r="H21" s="155">
        <f t="shared" si="0"/>
        <v>45.759999999999991</v>
      </c>
      <c r="I21" s="176">
        <f t="shared" si="1"/>
        <v>1107.0899999999999</v>
      </c>
      <c r="J21" s="177">
        <v>788.03099999999995</v>
      </c>
      <c r="K21" s="175">
        <v>1086.98</v>
      </c>
      <c r="L21" s="155">
        <v>37.42</v>
      </c>
      <c r="M21" s="155">
        <v>0</v>
      </c>
      <c r="N21" s="155">
        <v>7.94</v>
      </c>
      <c r="O21" s="155">
        <f t="shared" si="38"/>
        <v>1079.04</v>
      </c>
      <c r="P21" s="155">
        <v>0</v>
      </c>
      <c r="Q21" s="155">
        <f t="shared" si="2"/>
        <v>45.36</v>
      </c>
      <c r="R21" s="176">
        <f t="shared" si="3"/>
        <v>1041.6200000000001</v>
      </c>
      <c r="S21" s="177">
        <v>787.46299999999997</v>
      </c>
      <c r="T21" s="178">
        <v>996.83</v>
      </c>
      <c r="U21" s="155">
        <v>38.700000000000003</v>
      </c>
      <c r="V21" s="155">
        <v>0</v>
      </c>
      <c r="W21" s="155">
        <v>4.75</v>
      </c>
      <c r="X21" s="155">
        <f t="shared" si="4"/>
        <v>992.08</v>
      </c>
      <c r="Y21" s="155">
        <v>0</v>
      </c>
      <c r="Z21" s="155">
        <f t="shared" si="5"/>
        <v>43.45</v>
      </c>
      <c r="AA21" s="176">
        <f t="shared" si="6"/>
        <v>953.38</v>
      </c>
      <c r="AB21" s="177">
        <v>785.16399999999999</v>
      </c>
      <c r="AC21" s="175">
        <v>903.75</v>
      </c>
      <c r="AD21" s="155">
        <v>36.369999999999997</v>
      </c>
      <c r="AE21" s="155">
        <v>0</v>
      </c>
      <c r="AF21" s="155">
        <v>10.95</v>
      </c>
      <c r="AG21" s="155">
        <v>0</v>
      </c>
      <c r="AH21" s="155">
        <f t="shared" si="7"/>
        <v>892.8</v>
      </c>
      <c r="AI21" s="155">
        <f t="shared" si="8"/>
        <v>47.319999999999993</v>
      </c>
      <c r="AJ21" s="155">
        <f t="shared" si="9"/>
        <v>856.43000000000006</v>
      </c>
      <c r="AK21" s="179">
        <v>803.60599999999999</v>
      </c>
      <c r="AL21" s="175">
        <v>385.36</v>
      </c>
      <c r="AM21" s="155">
        <v>20.059999999999999</v>
      </c>
      <c r="AN21" s="155">
        <v>0</v>
      </c>
      <c r="AO21" s="155">
        <v>-5.56</v>
      </c>
      <c r="AP21" s="155">
        <v>0</v>
      </c>
      <c r="AQ21" s="155">
        <f t="shared" si="10"/>
        <v>390.92</v>
      </c>
      <c r="AR21" s="155">
        <f t="shared" si="11"/>
        <v>14.5</v>
      </c>
      <c r="AS21" s="176">
        <f t="shared" si="12"/>
        <v>370.86</v>
      </c>
      <c r="AT21" s="180">
        <v>800.84400000000005</v>
      </c>
      <c r="AU21" s="175">
        <v>261.63</v>
      </c>
      <c r="AV21" s="155">
        <v>15.2</v>
      </c>
      <c r="AW21" s="155">
        <v>0</v>
      </c>
      <c r="AX21" s="155">
        <v>-9.6199999999999992</v>
      </c>
      <c r="AY21" s="155">
        <v>0</v>
      </c>
      <c r="AZ21" s="155">
        <f t="shared" si="13"/>
        <v>271.25</v>
      </c>
      <c r="BA21" s="155">
        <f t="shared" si="14"/>
        <v>5.58</v>
      </c>
      <c r="BB21" s="176">
        <f t="shared" si="15"/>
        <v>256.05</v>
      </c>
      <c r="BC21" s="180">
        <v>768.41</v>
      </c>
      <c r="BD21" s="178">
        <v>246.86</v>
      </c>
      <c r="BE21" s="155">
        <v>14.77</v>
      </c>
      <c r="BF21" s="155">
        <v>0.04</v>
      </c>
      <c r="BG21" s="155">
        <v>-6.04</v>
      </c>
      <c r="BH21" s="155">
        <v>0</v>
      </c>
      <c r="BI21" s="155">
        <f t="shared" si="16"/>
        <v>252.9</v>
      </c>
      <c r="BJ21" s="155">
        <f t="shared" si="17"/>
        <v>8.77</v>
      </c>
      <c r="BK21" s="176">
        <f t="shared" si="18"/>
        <v>238.09</v>
      </c>
      <c r="BL21" s="180">
        <v>762.72799999999995</v>
      </c>
      <c r="BM21" s="179">
        <v>258.56</v>
      </c>
      <c r="BN21" s="155">
        <v>14.74</v>
      </c>
      <c r="BO21" s="155">
        <v>0</v>
      </c>
      <c r="BP21" s="155">
        <v>-7.66</v>
      </c>
      <c r="BQ21" s="155">
        <v>0</v>
      </c>
      <c r="BR21" s="155">
        <f t="shared" si="39"/>
        <v>266.22000000000003</v>
      </c>
      <c r="BS21" s="155">
        <f t="shared" si="19"/>
        <v>7.08</v>
      </c>
      <c r="BT21" s="176">
        <f t="shared" si="20"/>
        <v>251.48</v>
      </c>
      <c r="BU21" s="180">
        <v>762.73599999999999</v>
      </c>
      <c r="BV21" s="187">
        <v>355.07</v>
      </c>
      <c r="BW21" s="188">
        <v>18.68</v>
      </c>
      <c r="BX21" s="155">
        <v>0.01</v>
      </c>
      <c r="BY21" s="188">
        <v>-11.12</v>
      </c>
      <c r="BZ21" s="155">
        <v>0</v>
      </c>
      <c r="CA21" s="155">
        <f t="shared" si="21"/>
        <v>366.19</v>
      </c>
      <c r="CB21" s="155">
        <f t="shared" si="22"/>
        <v>7.5700000000000021</v>
      </c>
      <c r="CC21" s="176">
        <f t="shared" si="23"/>
        <v>347.5</v>
      </c>
      <c r="CD21" s="180">
        <v>770.19500000000005</v>
      </c>
      <c r="CE21" s="179">
        <v>709.89</v>
      </c>
      <c r="CF21" s="155">
        <v>32.299999999999997</v>
      </c>
      <c r="CG21" s="155">
        <v>0</v>
      </c>
      <c r="CH21" s="155">
        <v>-14.68</v>
      </c>
      <c r="CI21" s="181">
        <v>0</v>
      </c>
      <c r="CJ21" s="155">
        <f t="shared" si="24"/>
        <v>724.56999999999994</v>
      </c>
      <c r="CK21" s="155">
        <f t="shared" si="25"/>
        <v>17.619999999999997</v>
      </c>
      <c r="CL21" s="176">
        <f t="shared" si="26"/>
        <v>692.27</v>
      </c>
      <c r="CM21" s="182">
        <v>770.50599999999997</v>
      </c>
      <c r="CN21" s="187">
        <v>1001.44</v>
      </c>
      <c r="CO21" s="188">
        <v>35.83</v>
      </c>
      <c r="CP21" s="155">
        <v>0</v>
      </c>
      <c r="CQ21" s="188">
        <v>-5.08</v>
      </c>
      <c r="CR21" s="189">
        <v>0</v>
      </c>
      <c r="CS21" s="155">
        <f t="shared" si="27"/>
        <v>1006.5200000000001</v>
      </c>
      <c r="CT21" s="155">
        <f t="shared" si="28"/>
        <v>30.75</v>
      </c>
      <c r="CU21" s="176">
        <f t="shared" si="29"/>
        <v>970.69</v>
      </c>
      <c r="CV21" s="180">
        <v>775.44500000000005</v>
      </c>
      <c r="CW21" s="175">
        <v>1386.1</v>
      </c>
      <c r="CX21" s="155">
        <v>41.09</v>
      </c>
      <c r="CY21" s="155">
        <v>0</v>
      </c>
      <c r="CZ21" s="155">
        <v>-6.99</v>
      </c>
      <c r="DA21" s="181">
        <v>0</v>
      </c>
      <c r="DB21" s="155">
        <f t="shared" si="30"/>
        <v>1393.09</v>
      </c>
      <c r="DC21" s="155">
        <f t="shared" si="31"/>
        <v>34.1</v>
      </c>
      <c r="DD21" s="176">
        <f t="shared" si="32"/>
        <v>1352</v>
      </c>
      <c r="DE21" s="183">
        <v>787.4</v>
      </c>
      <c r="DF21" s="109"/>
      <c r="DG21" s="109">
        <f t="shared" si="40"/>
        <v>8782.41</v>
      </c>
      <c r="DH21" s="109"/>
      <c r="DI21" s="184">
        <f t="shared" si="33"/>
        <v>8745.32</v>
      </c>
      <c r="DJ21" s="185">
        <f t="shared" si="33"/>
        <v>344.9</v>
      </c>
      <c r="DK21" s="185">
        <f t="shared" si="33"/>
        <v>0.05</v>
      </c>
      <c r="DL21" s="185">
        <f t="shared" si="34"/>
        <v>0</v>
      </c>
      <c r="DM21" s="185">
        <f t="shared" si="35"/>
        <v>-37.089999999999996</v>
      </c>
      <c r="DN21" s="185">
        <f t="shared" si="36"/>
        <v>307.86</v>
      </c>
      <c r="DO21" s="186">
        <f t="shared" si="36"/>
        <v>8437.4600000000009</v>
      </c>
      <c r="DP21" s="109">
        <f t="shared" si="41"/>
        <v>8782.41</v>
      </c>
      <c r="DQ21" s="173">
        <f t="shared" si="42"/>
        <v>9362.5280000000002</v>
      </c>
      <c r="DR21" s="109">
        <f t="shared" si="43"/>
        <v>9362.5280000000002</v>
      </c>
      <c r="DS21" s="109">
        <f t="shared" si="44"/>
        <v>8782.41</v>
      </c>
      <c r="DT21" s="109"/>
      <c r="DU21" s="109"/>
      <c r="DV21" s="109"/>
      <c r="DW21" s="109"/>
      <c r="DX21" s="109"/>
      <c r="DY21" s="109"/>
    </row>
    <row r="22" spans="1:129" ht="13.5" customHeight="1">
      <c r="A22" s="174" t="s">
        <v>83</v>
      </c>
      <c r="B22" s="175">
        <v>2003.92</v>
      </c>
      <c r="C22" s="155">
        <v>220.99</v>
      </c>
      <c r="D22" s="155">
        <v>0</v>
      </c>
      <c r="E22" s="155">
        <v>0.51</v>
      </c>
      <c r="F22" s="155">
        <v>0</v>
      </c>
      <c r="G22" s="155">
        <f t="shared" si="37"/>
        <v>2003.41</v>
      </c>
      <c r="H22" s="155">
        <f t="shared" si="0"/>
        <v>221.5</v>
      </c>
      <c r="I22" s="176">
        <f t="shared" si="1"/>
        <v>1782.42</v>
      </c>
      <c r="J22" s="177">
        <v>1146.73</v>
      </c>
      <c r="K22" s="175">
        <v>1889.7</v>
      </c>
      <c r="L22" s="155">
        <v>208.88</v>
      </c>
      <c r="M22" s="155">
        <v>0.86</v>
      </c>
      <c r="N22" s="155">
        <v>-11.51</v>
      </c>
      <c r="O22" s="155">
        <f t="shared" si="38"/>
        <v>1901.21</v>
      </c>
      <c r="P22" s="155">
        <v>0</v>
      </c>
      <c r="Q22" s="155">
        <f t="shared" si="2"/>
        <v>198.23000000000002</v>
      </c>
      <c r="R22" s="176">
        <f t="shared" si="3"/>
        <v>1691.47</v>
      </c>
      <c r="S22" s="177">
        <v>964.89599999999996</v>
      </c>
      <c r="T22" s="178">
        <v>1687.29</v>
      </c>
      <c r="U22" s="155">
        <v>211.6</v>
      </c>
      <c r="V22" s="155">
        <v>0.1</v>
      </c>
      <c r="W22" s="155">
        <v>-15.87</v>
      </c>
      <c r="X22" s="155">
        <f t="shared" si="4"/>
        <v>1703.1599999999999</v>
      </c>
      <c r="Y22" s="155">
        <v>0</v>
      </c>
      <c r="Z22" s="155">
        <f t="shared" si="5"/>
        <v>195.82999999999998</v>
      </c>
      <c r="AA22" s="176">
        <f t="shared" si="6"/>
        <v>1491.46</v>
      </c>
      <c r="AB22" s="177">
        <v>891.8</v>
      </c>
      <c r="AC22" s="175">
        <v>1512.63</v>
      </c>
      <c r="AD22" s="155">
        <v>199.07</v>
      </c>
      <c r="AE22" s="155">
        <v>0</v>
      </c>
      <c r="AF22" s="155">
        <v>-0.3</v>
      </c>
      <c r="AG22" s="155">
        <v>0</v>
      </c>
      <c r="AH22" s="155">
        <f t="shared" si="7"/>
        <v>1512.93</v>
      </c>
      <c r="AI22" s="155">
        <f t="shared" si="8"/>
        <v>198.76999999999998</v>
      </c>
      <c r="AJ22" s="155">
        <f t="shared" si="9"/>
        <v>1313.8600000000001</v>
      </c>
      <c r="AK22" s="179">
        <v>787.32899999999995</v>
      </c>
      <c r="AL22" s="175">
        <v>456.29</v>
      </c>
      <c r="AM22" s="155">
        <v>97.52000000000001</v>
      </c>
      <c r="AN22" s="155">
        <v>0</v>
      </c>
      <c r="AO22" s="155">
        <v>1.89</v>
      </c>
      <c r="AP22" s="155">
        <v>0</v>
      </c>
      <c r="AQ22" s="155">
        <f t="shared" si="10"/>
        <v>454.40000000000003</v>
      </c>
      <c r="AR22" s="155">
        <f t="shared" si="11"/>
        <v>99.410000000000011</v>
      </c>
      <c r="AS22" s="176">
        <f t="shared" si="12"/>
        <v>356.88</v>
      </c>
      <c r="AT22" s="180">
        <v>878.30799999999999</v>
      </c>
      <c r="AU22" s="175">
        <v>269.93</v>
      </c>
      <c r="AV22" s="155">
        <v>61.18</v>
      </c>
      <c r="AW22" s="155">
        <v>0</v>
      </c>
      <c r="AX22" s="155">
        <v>-1.1599999999999999</v>
      </c>
      <c r="AY22" s="155">
        <v>0</v>
      </c>
      <c r="AZ22" s="155">
        <f t="shared" si="13"/>
        <v>271.09000000000003</v>
      </c>
      <c r="BA22" s="155">
        <f t="shared" si="14"/>
        <v>60.02</v>
      </c>
      <c r="BB22" s="176">
        <f t="shared" si="15"/>
        <v>209.91</v>
      </c>
      <c r="BC22" s="180">
        <v>855.76700000000005</v>
      </c>
      <c r="BD22" s="178">
        <v>248.13</v>
      </c>
      <c r="BE22" s="155">
        <v>60.28</v>
      </c>
      <c r="BF22" s="155">
        <v>0</v>
      </c>
      <c r="BG22" s="155">
        <v>-0.67</v>
      </c>
      <c r="BH22" s="155">
        <v>0</v>
      </c>
      <c r="BI22" s="155">
        <f t="shared" si="16"/>
        <v>248.79999999999998</v>
      </c>
      <c r="BJ22" s="155">
        <f t="shared" si="17"/>
        <v>59.61</v>
      </c>
      <c r="BK22" s="176">
        <f t="shared" si="18"/>
        <v>188.51999999999998</v>
      </c>
      <c r="BL22" s="180">
        <v>840.46400000000006</v>
      </c>
      <c r="BM22" s="179">
        <v>255.99</v>
      </c>
      <c r="BN22" s="155">
        <v>60</v>
      </c>
      <c r="BO22" s="155">
        <v>0.67</v>
      </c>
      <c r="BP22" s="155">
        <v>-2.87</v>
      </c>
      <c r="BQ22" s="155">
        <v>0</v>
      </c>
      <c r="BR22" s="155">
        <f t="shared" si="39"/>
        <v>258.86</v>
      </c>
      <c r="BS22" s="155">
        <f t="shared" si="19"/>
        <v>57.800000000000004</v>
      </c>
      <c r="BT22" s="176">
        <f t="shared" si="20"/>
        <v>198.19</v>
      </c>
      <c r="BU22" s="180">
        <v>843.41</v>
      </c>
      <c r="BV22" s="187">
        <v>483.11</v>
      </c>
      <c r="BW22" s="188">
        <v>90.18</v>
      </c>
      <c r="BX22" s="155">
        <v>0</v>
      </c>
      <c r="BY22" s="188">
        <v>-9.82</v>
      </c>
      <c r="BZ22" s="155">
        <v>0</v>
      </c>
      <c r="CA22" s="155">
        <f t="shared" si="21"/>
        <v>492.93</v>
      </c>
      <c r="CB22" s="155">
        <f t="shared" si="22"/>
        <v>80.360000000000014</v>
      </c>
      <c r="CC22" s="176">
        <f t="shared" si="23"/>
        <v>402.75</v>
      </c>
      <c r="CD22" s="180">
        <v>872.43299999999999</v>
      </c>
      <c r="CE22" s="179">
        <v>1250.01</v>
      </c>
      <c r="CF22" s="155">
        <v>176.85</v>
      </c>
      <c r="CG22" s="155">
        <v>0</v>
      </c>
      <c r="CH22" s="155">
        <v>15.37</v>
      </c>
      <c r="CI22" s="181">
        <v>0</v>
      </c>
      <c r="CJ22" s="155">
        <f t="shared" si="24"/>
        <v>1234.6400000000001</v>
      </c>
      <c r="CK22" s="155">
        <f t="shared" si="25"/>
        <v>192.22</v>
      </c>
      <c r="CL22" s="176">
        <f t="shared" si="26"/>
        <v>1057.79</v>
      </c>
      <c r="CM22" s="182">
        <v>904.06200000000001</v>
      </c>
      <c r="CN22" s="187">
        <v>1761.22</v>
      </c>
      <c r="CO22" s="188">
        <v>200.07999999999998</v>
      </c>
      <c r="CP22" s="155">
        <v>0</v>
      </c>
      <c r="CQ22" s="188">
        <v>5.48</v>
      </c>
      <c r="CR22" s="189">
        <v>0</v>
      </c>
      <c r="CS22" s="155">
        <f t="shared" si="27"/>
        <v>1755.74</v>
      </c>
      <c r="CT22" s="155">
        <f t="shared" si="28"/>
        <v>205.55999999999997</v>
      </c>
      <c r="CU22" s="176">
        <f t="shared" si="29"/>
        <v>1555.66</v>
      </c>
      <c r="CV22" s="180">
        <v>1023.367</v>
      </c>
      <c r="CW22" s="175">
        <v>2496.73</v>
      </c>
      <c r="CX22" s="155">
        <v>235.5</v>
      </c>
      <c r="CY22" s="155">
        <v>0</v>
      </c>
      <c r="CZ22" s="155">
        <v>2.68</v>
      </c>
      <c r="DA22" s="181">
        <v>0</v>
      </c>
      <c r="DB22" s="155">
        <f t="shared" si="30"/>
        <v>2494.0500000000002</v>
      </c>
      <c r="DC22" s="155">
        <f t="shared" si="31"/>
        <v>238.18</v>
      </c>
      <c r="DD22" s="176">
        <f t="shared" si="32"/>
        <v>2258.5500000000002</v>
      </c>
      <c r="DE22" s="183">
        <v>1040.69</v>
      </c>
      <c r="DF22" s="109"/>
      <c r="DG22" s="109">
        <f t="shared" si="40"/>
        <v>14331.220000000001</v>
      </c>
      <c r="DH22" s="109"/>
      <c r="DI22" s="184">
        <f t="shared" si="33"/>
        <v>14314.95</v>
      </c>
      <c r="DJ22" s="185">
        <f t="shared" si="33"/>
        <v>1822.1299999999999</v>
      </c>
      <c r="DK22" s="185">
        <f t="shared" si="33"/>
        <v>1.63</v>
      </c>
      <c r="DL22" s="185">
        <f t="shared" si="34"/>
        <v>0</v>
      </c>
      <c r="DM22" s="185">
        <f t="shared" si="35"/>
        <v>-16.27</v>
      </c>
      <c r="DN22" s="185">
        <f t="shared" si="36"/>
        <v>1807.4899999999998</v>
      </c>
      <c r="DO22" s="186">
        <f t="shared" si="36"/>
        <v>12507.46</v>
      </c>
      <c r="DP22" s="109">
        <f t="shared" si="41"/>
        <v>14331.220000000001</v>
      </c>
      <c r="DQ22" s="173">
        <f t="shared" si="42"/>
        <v>11049.256000000001</v>
      </c>
      <c r="DR22" s="109">
        <f t="shared" si="43"/>
        <v>11049.256000000001</v>
      </c>
      <c r="DS22" s="109">
        <f t="shared" si="44"/>
        <v>14331.220000000001</v>
      </c>
      <c r="DT22" s="109"/>
      <c r="DU22" s="109"/>
      <c r="DV22" s="109"/>
      <c r="DW22" s="109"/>
      <c r="DX22" s="109"/>
      <c r="DY22" s="109"/>
    </row>
    <row r="23" spans="1:129">
      <c r="A23" s="174" t="s">
        <v>84</v>
      </c>
      <c r="B23" s="175">
        <v>331.79</v>
      </c>
      <c r="C23" s="155">
        <v>91.62</v>
      </c>
      <c r="D23" s="155">
        <v>2.79</v>
      </c>
      <c r="E23" s="155">
        <v>-20.97</v>
      </c>
      <c r="F23" s="155">
        <v>0</v>
      </c>
      <c r="G23" s="155">
        <f t="shared" si="37"/>
        <v>352.76</v>
      </c>
      <c r="H23" s="155">
        <f t="shared" si="0"/>
        <v>73.440000000000012</v>
      </c>
      <c r="I23" s="176">
        <f t="shared" si="1"/>
        <v>258.35000000000002</v>
      </c>
      <c r="J23" s="177">
        <v>169.048</v>
      </c>
      <c r="K23" s="175">
        <v>307.72000000000003</v>
      </c>
      <c r="L23" s="155">
        <v>86.37</v>
      </c>
      <c r="M23" s="155">
        <v>0</v>
      </c>
      <c r="N23" s="155">
        <v>-15.64</v>
      </c>
      <c r="O23" s="155">
        <f t="shared" si="38"/>
        <v>323.36</v>
      </c>
      <c r="P23" s="155">
        <v>0</v>
      </c>
      <c r="Q23" s="155">
        <f t="shared" si="2"/>
        <v>70.73</v>
      </c>
      <c r="R23" s="176">
        <f t="shared" si="3"/>
        <v>236.99</v>
      </c>
      <c r="S23" s="177">
        <v>175.65899999999999</v>
      </c>
      <c r="T23" s="178">
        <v>340.03</v>
      </c>
      <c r="U23" s="155">
        <v>89.6</v>
      </c>
      <c r="V23" s="155">
        <v>0</v>
      </c>
      <c r="W23" s="155">
        <v>-21.39</v>
      </c>
      <c r="X23" s="155">
        <f t="shared" si="4"/>
        <v>361.41999999999996</v>
      </c>
      <c r="Y23" s="155">
        <v>0</v>
      </c>
      <c r="Z23" s="155">
        <f t="shared" si="5"/>
        <v>68.209999999999994</v>
      </c>
      <c r="AA23" s="176">
        <f t="shared" si="6"/>
        <v>271.82</v>
      </c>
      <c r="AB23" s="177">
        <v>179.05199999999999</v>
      </c>
      <c r="AC23" s="175">
        <v>300.79000000000002</v>
      </c>
      <c r="AD23" s="155">
        <v>85.84</v>
      </c>
      <c r="AE23" s="155">
        <v>0</v>
      </c>
      <c r="AF23" s="155">
        <v>-16.46</v>
      </c>
      <c r="AG23" s="155">
        <v>0</v>
      </c>
      <c r="AH23" s="155">
        <f t="shared" si="7"/>
        <v>317.25</v>
      </c>
      <c r="AI23" s="155">
        <f t="shared" si="8"/>
        <v>69.38</v>
      </c>
      <c r="AJ23" s="155">
        <f t="shared" si="9"/>
        <v>231.41000000000003</v>
      </c>
      <c r="AK23" s="179">
        <v>174.26</v>
      </c>
      <c r="AL23" s="175">
        <v>292.61</v>
      </c>
      <c r="AM23" s="155">
        <v>79.73</v>
      </c>
      <c r="AN23" s="155">
        <v>0</v>
      </c>
      <c r="AO23" s="155">
        <v>-21.73</v>
      </c>
      <c r="AP23" s="155">
        <v>0</v>
      </c>
      <c r="AQ23" s="155">
        <f t="shared" si="10"/>
        <v>314.34000000000003</v>
      </c>
      <c r="AR23" s="155">
        <f t="shared" si="11"/>
        <v>58</v>
      </c>
      <c r="AS23" s="176">
        <f t="shared" si="12"/>
        <v>234.61</v>
      </c>
      <c r="AT23" s="180">
        <v>156.036</v>
      </c>
      <c r="AU23" s="175">
        <v>263.62</v>
      </c>
      <c r="AV23" s="155">
        <v>71.37</v>
      </c>
      <c r="AW23" s="155">
        <v>0</v>
      </c>
      <c r="AX23" s="155">
        <v>-4.18</v>
      </c>
      <c r="AY23" s="155">
        <v>0</v>
      </c>
      <c r="AZ23" s="155">
        <f t="shared" si="13"/>
        <v>267.8</v>
      </c>
      <c r="BA23" s="155">
        <f t="shared" si="14"/>
        <v>67.19</v>
      </c>
      <c r="BB23" s="176">
        <f t="shared" si="15"/>
        <v>196.43</v>
      </c>
      <c r="BC23" s="180">
        <v>166.59200000000001</v>
      </c>
      <c r="BD23" s="178">
        <v>256.97000000000003</v>
      </c>
      <c r="BE23" s="155">
        <v>71.03</v>
      </c>
      <c r="BF23" s="155">
        <v>0</v>
      </c>
      <c r="BG23" s="155">
        <v>-2.29</v>
      </c>
      <c r="BH23" s="155">
        <v>0</v>
      </c>
      <c r="BI23" s="155">
        <f t="shared" si="16"/>
        <v>259.26000000000005</v>
      </c>
      <c r="BJ23" s="155">
        <f t="shared" si="17"/>
        <v>68.739999999999995</v>
      </c>
      <c r="BK23" s="176">
        <f t="shared" si="18"/>
        <v>188.23000000000002</v>
      </c>
      <c r="BL23" s="180">
        <v>163.63999999999999</v>
      </c>
      <c r="BM23" s="179">
        <v>264.31</v>
      </c>
      <c r="BN23" s="155">
        <v>72.55</v>
      </c>
      <c r="BO23" s="155">
        <v>0</v>
      </c>
      <c r="BP23" s="155">
        <v>-1.68</v>
      </c>
      <c r="BQ23" s="155">
        <v>0</v>
      </c>
      <c r="BR23" s="155">
        <f t="shared" si="39"/>
        <v>265.99</v>
      </c>
      <c r="BS23" s="155">
        <f t="shared" si="19"/>
        <v>70.86999999999999</v>
      </c>
      <c r="BT23" s="176">
        <f t="shared" si="20"/>
        <v>193.44</v>
      </c>
      <c r="BU23" s="180">
        <v>156.21799999999999</v>
      </c>
      <c r="BV23" s="187">
        <v>281.45999999999998</v>
      </c>
      <c r="BW23" s="188">
        <v>73.790000000000006</v>
      </c>
      <c r="BX23" s="155">
        <v>0</v>
      </c>
      <c r="BY23" s="188">
        <v>-5.17</v>
      </c>
      <c r="BZ23" s="155">
        <v>0</v>
      </c>
      <c r="CA23" s="155">
        <f t="shared" si="21"/>
        <v>286.63</v>
      </c>
      <c r="CB23" s="155">
        <f t="shared" si="22"/>
        <v>68.62</v>
      </c>
      <c r="CC23" s="176">
        <f t="shared" si="23"/>
        <v>212.83999999999997</v>
      </c>
      <c r="CD23" s="180">
        <v>169.852</v>
      </c>
      <c r="CE23" s="179">
        <v>299.66000000000003</v>
      </c>
      <c r="CF23" s="155">
        <v>82.6</v>
      </c>
      <c r="CG23" s="155">
        <v>0</v>
      </c>
      <c r="CH23" s="155">
        <v>0.75</v>
      </c>
      <c r="CI23" s="181">
        <v>0</v>
      </c>
      <c r="CJ23" s="155">
        <f t="shared" si="24"/>
        <v>298.91000000000003</v>
      </c>
      <c r="CK23" s="155">
        <f t="shared" si="25"/>
        <v>83.35</v>
      </c>
      <c r="CL23" s="176">
        <f t="shared" si="26"/>
        <v>216.31000000000003</v>
      </c>
      <c r="CM23" s="182">
        <v>168.72399999999999</v>
      </c>
      <c r="CN23" s="187">
        <v>294.24</v>
      </c>
      <c r="CO23" s="188">
        <v>86.07</v>
      </c>
      <c r="CP23" s="155">
        <v>0</v>
      </c>
      <c r="CQ23" s="188">
        <v>1.02</v>
      </c>
      <c r="CR23" s="189">
        <v>0</v>
      </c>
      <c r="CS23" s="155">
        <f t="shared" si="27"/>
        <v>293.22000000000003</v>
      </c>
      <c r="CT23" s="155">
        <f t="shared" si="28"/>
        <v>87.089999999999989</v>
      </c>
      <c r="CU23" s="176">
        <f t="shared" si="29"/>
        <v>207.15000000000003</v>
      </c>
      <c r="CV23" s="180">
        <v>182.61199999999999</v>
      </c>
      <c r="CW23" s="175">
        <v>323.92</v>
      </c>
      <c r="CX23" s="155">
        <v>94.44</v>
      </c>
      <c r="CY23" s="155">
        <v>0</v>
      </c>
      <c r="CZ23" s="155">
        <v>3.6</v>
      </c>
      <c r="DA23" s="181">
        <v>0</v>
      </c>
      <c r="DB23" s="155">
        <f t="shared" si="30"/>
        <v>320.32</v>
      </c>
      <c r="DC23" s="155">
        <f t="shared" si="31"/>
        <v>98.039999999999992</v>
      </c>
      <c r="DD23" s="176">
        <f t="shared" si="32"/>
        <v>225.88000000000002</v>
      </c>
      <c r="DE23" s="183">
        <v>180.66</v>
      </c>
      <c r="DF23" s="109"/>
      <c r="DG23" s="109">
        <f t="shared" si="40"/>
        <v>3661.2599999999998</v>
      </c>
      <c r="DH23" s="109"/>
      <c r="DI23" s="184">
        <f t="shared" si="33"/>
        <v>3557.12</v>
      </c>
      <c r="DJ23" s="185">
        <f t="shared" si="33"/>
        <v>985.01</v>
      </c>
      <c r="DK23" s="185">
        <f t="shared" si="33"/>
        <v>2.79</v>
      </c>
      <c r="DL23" s="185">
        <f t="shared" si="34"/>
        <v>0</v>
      </c>
      <c r="DM23" s="185">
        <f t="shared" si="35"/>
        <v>-104.14000000000003</v>
      </c>
      <c r="DN23" s="185">
        <f t="shared" si="36"/>
        <v>883.66</v>
      </c>
      <c r="DO23" s="186">
        <f t="shared" si="36"/>
        <v>2673.4600000000005</v>
      </c>
      <c r="DP23" s="109">
        <f t="shared" si="41"/>
        <v>3661.2599999999998</v>
      </c>
      <c r="DQ23" s="173">
        <f t="shared" si="42"/>
        <v>2042.3530000000003</v>
      </c>
      <c r="DR23" s="109">
        <f t="shared" si="43"/>
        <v>2042.3530000000003</v>
      </c>
      <c r="DS23" s="109">
        <f t="shared" si="44"/>
        <v>3661.2600000000007</v>
      </c>
      <c r="DT23" s="109"/>
      <c r="DU23" s="109"/>
      <c r="DV23" s="109"/>
      <c r="DW23" s="109"/>
      <c r="DX23" s="109"/>
      <c r="DY23" s="109"/>
    </row>
    <row r="24" spans="1:129">
      <c r="A24" s="174" t="s">
        <v>85</v>
      </c>
      <c r="B24" s="175">
        <v>14373.24</v>
      </c>
      <c r="C24" s="155">
        <v>1029.93</v>
      </c>
      <c r="D24" s="155">
        <v>3.69</v>
      </c>
      <c r="E24" s="155">
        <v>-21.96</v>
      </c>
      <c r="F24" s="155">
        <v>0</v>
      </c>
      <c r="G24" s="155">
        <f t="shared" si="37"/>
        <v>14395.199999999999</v>
      </c>
      <c r="H24" s="155">
        <f t="shared" si="0"/>
        <v>1011.6600000000001</v>
      </c>
      <c r="I24" s="176">
        <f t="shared" si="1"/>
        <v>13361.58</v>
      </c>
      <c r="J24" s="177">
        <v>9828.9519999999993</v>
      </c>
      <c r="K24" s="175">
        <v>14285.08</v>
      </c>
      <c r="L24" s="155">
        <v>975.74</v>
      </c>
      <c r="M24" s="155">
        <v>0.49</v>
      </c>
      <c r="N24" s="155">
        <v>548.32000000000005</v>
      </c>
      <c r="O24" s="155">
        <f t="shared" si="38"/>
        <v>13736.76</v>
      </c>
      <c r="P24" s="155">
        <v>0</v>
      </c>
      <c r="Q24" s="155">
        <f t="shared" si="2"/>
        <v>1524.5500000000002</v>
      </c>
      <c r="R24" s="176">
        <f t="shared" si="3"/>
        <v>12760.529999999999</v>
      </c>
      <c r="S24" s="177">
        <v>9277.8590000000004</v>
      </c>
      <c r="T24" s="178">
        <v>13867.58</v>
      </c>
      <c r="U24" s="155">
        <v>1025.2</v>
      </c>
      <c r="V24" s="155">
        <v>0</v>
      </c>
      <c r="W24" s="155">
        <v>121.48</v>
      </c>
      <c r="X24" s="155">
        <f t="shared" si="4"/>
        <v>13746.1</v>
      </c>
      <c r="Y24" s="155">
        <v>0</v>
      </c>
      <c r="Z24" s="155">
        <f t="shared" si="5"/>
        <v>1146.68</v>
      </c>
      <c r="AA24" s="176">
        <f t="shared" si="6"/>
        <v>12720.9</v>
      </c>
      <c r="AB24" s="177">
        <v>8715.6820000000007</v>
      </c>
      <c r="AC24" s="175">
        <v>11684.35</v>
      </c>
      <c r="AD24" s="155">
        <v>970.59</v>
      </c>
      <c r="AE24" s="155">
        <v>0</v>
      </c>
      <c r="AF24" s="155">
        <v>-49.66</v>
      </c>
      <c r="AG24" s="155">
        <v>0</v>
      </c>
      <c r="AH24" s="155">
        <f t="shared" si="7"/>
        <v>11734.01</v>
      </c>
      <c r="AI24" s="155">
        <f t="shared" si="8"/>
        <v>920.93000000000006</v>
      </c>
      <c r="AJ24" s="155">
        <f t="shared" si="9"/>
        <v>10763.42</v>
      </c>
      <c r="AK24" s="193">
        <v>7702.14</v>
      </c>
      <c r="AL24" s="194">
        <v>3762.28</v>
      </c>
      <c r="AM24" s="195">
        <v>944.51</v>
      </c>
      <c r="AN24" s="195">
        <v>39.85</v>
      </c>
      <c r="AO24" s="195">
        <v>-91.18</v>
      </c>
      <c r="AP24" s="155">
        <v>0</v>
      </c>
      <c r="AQ24" s="155">
        <f t="shared" si="10"/>
        <v>3853.46</v>
      </c>
      <c r="AR24" s="155">
        <f t="shared" si="11"/>
        <v>893.18000000000006</v>
      </c>
      <c r="AS24" s="176">
        <f t="shared" si="12"/>
        <v>2869.1000000000004</v>
      </c>
      <c r="AT24" s="196">
        <v>5563.8339999999998</v>
      </c>
      <c r="AU24" s="194">
        <v>2088.5700000000002</v>
      </c>
      <c r="AV24" s="195">
        <v>866.64</v>
      </c>
      <c r="AW24" s="195">
        <v>7.14</v>
      </c>
      <c r="AX24" s="195">
        <v>64.41</v>
      </c>
      <c r="AY24" s="155">
        <v>0</v>
      </c>
      <c r="AZ24" s="155">
        <f t="shared" si="13"/>
        <v>2024.16</v>
      </c>
      <c r="BA24" s="155">
        <f t="shared" si="14"/>
        <v>938.18999999999994</v>
      </c>
      <c r="BB24" s="176">
        <f t="shared" si="15"/>
        <v>1150.3800000000001</v>
      </c>
      <c r="BC24" s="180">
        <v>5460.8670000000002</v>
      </c>
      <c r="BD24" s="178">
        <v>1734.87</v>
      </c>
      <c r="BE24" s="155">
        <v>740.49</v>
      </c>
      <c r="BF24" s="195">
        <v>12.32</v>
      </c>
      <c r="BG24" s="195">
        <v>-42.22</v>
      </c>
      <c r="BH24" s="155">
        <v>0</v>
      </c>
      <c r="BI24" s="155">
        <f t="shared" si="16"/>
        <v>1777.09</v>
      </c>
      <c r="BJ24" s="155">
        <f t="shared" si="17"/>
        <v>710.59</v>
      </c>
      <c r="BK24" s="176">
        <f t="shared" si="18"/>
        <v>1024.2799999999997</v>
      </c>
      <c r="BL24" s="180">
        <v>5053.7039999999997</v>
      </c>
      <c r="BM24" s="192">
        <v>2017.09</v>
      </c>
      <c r="BN24" s="191">
        <v>863.24</v>
      </c>
      <c r="BO24" s="191">
        <v>0</v>
      </c>
      <c r="BP24" s="191">
        <v>48.52</v>
      </c>
      <c r="BQ24" s="155">
        <v>0</v>
      </c>
      <c r="BR24" s="155">
        <f t="shared" si="39"/>
        <v>1968.57</v>
      </c>
      <c r="BS24" s="155">
        <f t="shared" si="19"/>
        <v>911.76</v>
      </c>
      <c r="BT24" s="176">
        <f t="shared" si="20"/>
        <v>1105.33</v>
      </c>
      <c r="BU24" s="180">
        <v>5353.2330000000002</v>
      </c>
      <c r="BV24" s="197">
        <v>4504.5600000000004</v>
      </c>
      <c r="BW24" s="198">
        <v>827.56</v>
      </c>
      <c r="BX24" s="191">
        <v>0.17</v>
      </c>
      <c r="BY24" s="198">
        <v>192.12</v>
      </c>
      <c r="BZ24" s="155">
        <v>0</v>
      </c>
      <c r="CA24" s="155">
        <f t="shared" si="21"/>
        <v>4312.4400000000005</v>
      </c>
      <c r="CB24" s="155">
        <f t="shared" si="22"/>
        <v>1019.8499999999999</v>
      </c>
      <c r="CC24" s="176">
        <f t="shared" si="23"/>
        <v>3484.7100000000005</v>
      </c>
      <c r="CD24" s="180">
        <v>5810.9390000000003</v>
      </c>
      <c r="CE24" s="179">
        <v>10771.81</v>
      </c>
      <c r="CF24" s="155">
        <v>912.5</v>
      </c>
      <c r="CG24" s="155">
        <v>1.86</v>
      </c>
      <c r="CH24" s="155">
        <v>252.46</v>
      </c>
      <c r="CI24" s="181">
        <v>0</v>
      </c>
      <c r="CJ24" s="155">
        <f t="shared" si="24"/>
        <v>10519.35</v>
      </c>
      <c r="CK24" s="155">
        <f t="shared" si="25"/>
        <v>1166.82</v>
      </c>
      <c r="CL24" s="176">
        <f t="shared" si="26"/>
        <v>9604.99</v>
      </c>
      <c r="CM24" s="182">
        <v>7669.8</v>
      </c>
      <c r="CN24" s="187">
        <v>12802.02</v>
      </c>
      <c r="CO24" s="188">
        <v>948.19</v>
      </c>
      <c r="CP24" s="155">
        <v>0</v>
      </c>
      <c r="CQ24" s="188">
        <v>285.8</v>
      </c>
      <c r="CR24" s="189">
        <v>0</v>
      </c>
      <c r="CS24" s="155">
        <f t="shared" si="27"/>
        <v>12516.220000000001</v>
      </c>
      <c r="CT24" s="155">
        <f t="shared" si="28"/>
        <v>1233.99</v>
      </c>
      <c r="CU24" s="176">
        <f t="shared" si="29"/>
        <v>11568.03</v>
      </c>
      <c r="CV24" s="180">
        <v>9215.0949999999993</v>
      </c>
      <c r="CW24" s="175">
        <v>16962.34</v>
      </c>
      <c r="CX24" s="155">
        <v>1070.9000000000001</v>
      </c>
      <c r="CY24" s="155">
        <v>10.4</v>
      </c>
      <c r="CZ24" s="155">
        <v>467.52</v>
      </c>
      <c r="DA24" s="181">
        <v>0</v>
      </c>
      <c r="DB24" s="155">
        <f t="shared" si="30"/>
        <v>16494.82</v>
      </c>
      <c r="DC24" s="155">
        <f t="shared" si="31"/>
        <v>1548.8200000000002</v>
      </c>
      <c r="DD24" s="176">
        <f t="shared" si="32"/>
        <v>15413.52</v>
      </c>
      <c r="DE24" s="183">
        <v>9593.2000000000007</v>
      </c>
      <c r="DF24" s="109"/>
      <c r="DG24" s="109">
        <f t="shared" si="40"/>
        <v>107078.18</v>
      </c>
      <c r="DH24" s="109"/>
      <c r="DI24" s="184">
        <f t="shared" si="33"/>
        <v>108853.79</v>
      </c>
      <c r="DJ24" s="185">
        <f t="shared" si="33"/>
        <v>11175.49</v>
      </c>
      <c r="DK24" s="185">
        <f t="shared" si="33"/>
        <v>75.920000000000016</v>
      </c>
      <c r="DL24" s="185">
        <f t="shared" si="34"/>
        <v>0</v>
      </c>
      <c r="DM24" s="185">
        <f t="shared" si="35"/>
        <v>1775.6100000000001</v>
      </c>
      <c r="DN24" s="185">
        <f t="shared" si="36"/>
        <v>13027.02</v>
      </c>
      <c r="DO24" s="186">
        <f t="shared" si="36"/>
        <v>95826.77</v>
      </c>
      <c r="DP24" s="109">
        <f t="shared" si="41"/>
        <v>107078.18</v>
      </c>
      <c r="DQ24" s="173">
        <f t="shared" si="42"/>
        <v>89245.304999999993</v>
      </c>
      <c r="DR24" s="109">
        <f t="shared" si="43"/>
        <v>89245.304999999993</v>
      </c>
      <c r="DS24" s="109">
        <f t="shared" si="44"/>
        <v>107078.18</v>
      </c>
      <c r="DT24" s="109"/>
      <c r="DU24" s="109"/>
      <c r="DV24" s="109"/>
      <c r="DW24" s="109"/>
      <c r="DX24" s="109"/>
      <c r="DY24" s="109"/>
    </row>
    <row r="25" spans="1:129">
      <c r="A25" s="174" t="s">
        <v>86</v>
      </c>
      <c r="B25" s="175">
        <v>95.73</v>
      </c>
      <c r="C25" s="155">
        <v>14.29</v>
      </c>
      <c r="D25" s="155">
        <v>0</v>
      </c>
      <c r="E25" s="155">
        <v>-4.67</v>
      </c>
      <c r="F25" s="155">
        <v>0</v>
      </c>
      <c r="G25" s="155">
        <f t="shared" si="37"/>
        <v>100.4</v>
      </c>
      <c r="H25" s="155">
        <f t="shared" si="0"/>
        <v>9.6199999999999992</v>
      </c>
      <c r="I25" s="176">
        <f t="shared" si="1"/>
        <v>86.11</v>
      </c>
      <c r="J25" s="177">
        <v>86.113</v>
      </c>
      <c r="K25" s="175">
        <v>90.59</v>
      </c>
      <c r="L25" s="155">
        <v>12.85</v>
      </c>
      <c r="M25" s="155">
        <v>0</v>
      </c>
      <c r="N25" s="155">
        <v>-3.93</v>
      </c>
      <c r="O25" s="155">
        <f t="shared" si="38"/>
        <v>94.52000000000001</v>
      </c>
      <c r="P25" s="155">
        <v>0</v>
      </c>
      <c r="Q25" s="155">
        <f t="shared" si="2"/>
        <v>8.92</v>
      </c>
      <c r="R25" s="176">
        <f t="shared" si="3"/>
        <v>81.67</v>
      </c>
      <c r="S25" s="177">
        <v>81.67</v>
      </c>
      <c r="T25" s="178">
        <v>77.55</v>
      </c>
      <c r="U25" s="155">
        <v>12.98</v>
      </c>
      <c r="V25" s="155">
        <v>0</v>
      </c>
      <c r="W25" s="155">
        <v>-4.8600000000000003</v>
      </c>
      <c r="X25" s="155">
        <f t="shared" si="4"/>
        <v>82.41</v>
      </c>
      <c r="Y25" s="155">
        <v>0</v>
      </c>
      <c r="Z25" s="155">
        <f t="shared" si="5"/>
        <v>8.120000000000001</v>
      </c>
      <c r="AA25" s="176">
        <f t="shared" si="6"/>
        <v>69.429999999999993</v>
      </c>
      <c r="AB25" s="177">
        <v>69.430999999999997</v>
      </c>
      <c r="AC25" s="175">
        <v>67.66</v>
      </c>
      <c r="AD25" s="155">
        <v>11.44</v>
      </c>
      <c r="AE25" s="155">
        <v>0</v>
      </c>
      <c r="AF25" s="155">
        <v>-4.72</v>
      </c>
      <c r="AG25" s="155">
        <v>0</v>
      </c>
      <c r="AH25" s="155">
        <f t="shared" si="7"/>
        <v>72.38</v>
      </c>
      <c r="AI25" s="155">
        <f t="shared" si="8"/>
        <v>6.72</v>
      </c>
      <c r="AJ25" s="155">
        <f t="shared" si="9"/>
        <v>60.94</v>
      </c>
      <c r="AK25" s="179">
        <v>60.935000000000002</v>
      </c>
      <c r="AL25" s="175">
        <v>5.91</v>
      </c>
      <c r="AM25" s="155">
        <v>1.25</v>
      </c>
      <c r="AN25" s="155">
        <v>0</v>
      </c>
      <c r="AO25" s="155">
        <v>-0.34</v>
      </c>
      <c r="AP25" s="155">
        <v>0</v>
      </c>
      <c r="AQ25" s="155">
        <f t="shared" si="10"/>
        <v>6.25</v>
      </c>
      <c r="AR25" s="155">
        <f t="shared" si="11"/>
        <v>0.90999999999999992</v>
      </c>
      <c r="AS25" s="176">
        <f t="shared" si="12"/>
        <v>5</v>
      </c>
      <c r="AT25" s="180">
        <v>5.0019999999999998</v>
      </c>
      <c r="AU25" s="175">
        <v>0</v>
      </c>
      <c r="AV25" s="155">
        <v>0</v>
      </c>
      <c r="AW25" s="155">
        <v>0</v>
      </c>
      <c r="AX25" s="155">
        <v>0</v>
      </c>
      <c r="AY25" s="155">
        <v>0</v>
      </c>
      <c r="AZ25" s="155">
        <f t="shared" si="13"/>
        <v>0</v>
      </c>
      <c r="BA25" s="155">
        <f t="shared" si="14"/>
        <v>0</v>
      </c>
      <c r="BB25" s="176">
        <f t="shared" si="15"/>
        <v>0</v>
      </c>
      <c r="BC25" s="180">
        <v>0</v>
      </c>
      <c r="BD25" s="190">
        <v>0</v>
      </c>
      <c r="BE25" s="191">
        <v>0</v>
      </c>
      <c r="BF25" s="191">
        <v>0</v>
      </c>
      <c r="BG25" s="191">
        <v>0</v>
      </c>
      <c r="BH25" s="191">
        <v>0</v>
      </c>
      <c r="BI25" s="155">
        <f t="shared" si="16"/>
        <v>0</v>
      </c>
      <c r="BJ25" s="155">
        <f t="shared" si="17"/>
        <v>0</v>
      </c>
      <c r="BK25" s="176">
        <f t="shared" si="18"/>
        <v>0</v>
      </c>
      <c r="BL25" s="180">
        <v>0</v>
      </c>
      <c r="BM25" s="179">
        <v>0</v>
      </c>
      <c r="BN25" s="179">
        <v>0</v>
      </c>
      <c r="BO25" s="179">
        <v>0</v>
      </c>
      <c r="BP25" s="179">
        <v>0</v>
      </c>
      <c r="BQ25" s="179">
        <v>0</v>
      </c>
      <c r="BR25" s="155">
        <f t="shared" si="39"/>
        <v>0</v>
      </c>
      <c r="BS25" s="155">
        <f t="shared" si="19"/>
        <v>0</v>
      </c>
      <c r="BT25" s="176">
        <f t="shared" si="20"/>
        <v>0</v>
      </c>
      <c r="BU25" s="180">
        <v>0</v>
      </c>
      <c r="BV25" s="187">
        <v>18.239999999999998</v>
      </c>
      <c r="BW25" s="188">
        <v>3.31</v>
      </c>
      <c r="BX25" s="155">
        <v>0</v>
      </c>
      <c r="BY25" s="188">
        <v>-1.39</v>
      </c>
      <c r="BZ25" s="155">
        <v>0</v>
      </c>
      <c r="CA25" s="155">
        <f t="shared" si="21"/>
        <v>19.63</v>
      </c>
      <c r="CB25" s="155">
        <f t="shared" si="22"/>
        <v>1.9200000000000002</v>
      </c>
      <c r="CC25" s="176">
        <f t="shared" si="23"/>
        <v>16.319999999999997</v>
      </c>
      <c r="CD25" s="180">
        <v>16.524000000000001</v>
      </c>
      <c r="CE25" s="179">
        <v>54.3</v>
      </c>
      <c r="CF25" s="155">
        <v>8.92</v>
      </c>
      <c r="CG25" s="155">
        <v>0</v>
      </c>
      <c r="CH25" s="155">
        <v>-4.2</v>
      </c>
      <c r="CI25" s="181">
        <v>0</v>
      </c>
      <c r="CJ25" s="155">
        <f t="shared" si="24"/>
        <v>58.5</v>
      </c>
      <c r="CK25" s="155">
        <f t="shared" si="25"/>
        <v>4.72</v>
      </c>
      <c r="CL25" s="176">
        <f t="shared" si="26"/>
        <v>49.58</v>
      </c>
      <c r="CM25" s="182">
        <v>49.581000000000003</v>
      </c>
      <c r="CN25" s="187">
        <v>81.150000000000006</v>
      </c>
      <c r="CO25" s="188">
        <v>11.85</v>
      </c>
      <c r="CP25" s="155">
        <v>0</v>
      </c>
      <c r="CQ25" s="188">
        <v>-5.51</v>
      </c>
      <c r="CR25" s="189">
        <v>0</v>
      </c>
      <c r="CS25" s="155">
        <f t="shared" si="27"/>
        <v>86.660000000000011</v>
      </c>
      <c r="CT25" s="155">
        <f t="shared" si="28"/>
        <v>6.34</v>
      </c>
      <c r="CU25" s="176">
        <f t="shared" si="29"/>
        <v>74.81</v>
      </c>
      <c r="CV25" s="180">
        <v>77.894000000000005</v>
      </c>
      <c r="CW25" s="175">
        <v>116.52</v>
      </c>
      <c r="CX25" s="155">
        <v>16.989999999999998</v>
      </c>
      <c r="CY25" s="155">
        <v>0</v>
      </c>
      <c r="CZ25" s="155">
        <v>-8.69</v>
      </c>
      <c r="DA25" s="181">
        <v>0</v>
      </c>
      <c r="DB25" s="155">
        <f t="shared" si="30"/>
        <v>125.21</v>
      </c>
      <c r="DC25" s="155">
        <f t="shared" si="31"/>
        <v>8.2999999999999989</v>
      </c>
      <c r="DD25" s="176">
        <f t="shared" si="32"/>
        <v>108.22</v>
      </c>
      <c r="DE25" s="183">
        <v>82.93</v>
      </c>
      <c r="DF25" s="109"/>
      <c r="DG25" s="109">
        <f t="shared" si="40"/>
        <v>645.95999999999992</v>
      </c>
      <c r="DH25" s="109"/>
      <c r="DI25" s="184">
        <f t="shared" si="33"/>
        <v>607.65</v>
      </c>
      <c r="DJ25" s="185">
        <f t="shared" si="33"/>
        <v>93.88</v>
      </c>
      <c r="DK25" s="185">
        <f t="shared" si="33"/>
        <v>0</v>
      </c>
      <c r="DL25" s="185">
        <f t="shared" si="34"/>
        <v>0</v>
      </c>
      <c r="DM25" s="185">
        <f t="shared" si="35"/>
        <v>-38.309999999999995</v>
      </c>
      <c r="DN25" s="185">
        <f t="shared" si="36"/>
        <v>55.569999999999993</v>
      </c>
      <c r="DO25" s="186">
        <f t="shared" si="36"/>
        <v>552.07999999999993</v>
      </c>
      <c r="DP25" s="109">
        <f t="shared" si="41"/>
        <v>645.95999999999992</v>
      </c>
      <c r="DQ25" s="173">
        <f t="shared" si="42"/>
        <v>530.08000000000004</v>
      </c>
      <c r="DR25" s="109">
        <f t="shared" si="43"/>
        <v>530.08000000000004</v>
      </c>
      <c r="DS25" s="109">
        <f t="shared" si="44"/>
        <v>645.96</v>
      </c>
      <c r="DT25" s="109"/>
      <c r="DU25" s="109"/>
      <c r="DV25" s="109"/>
      <c r="DW25" s="109"/>
      <c r="DX25" s="109"/>
      <c r="DY25" s="109"/>
    </row>
    <row r="26" spans="1:129" s="207" customFormat="1">
      <c r="A26" s="199" t="s">
        <v>87</v>
      </c>
      <c r="B26" s="200">
        <v>156.79</v>
      </c>
      <c r="C26" s="201">
        <v>9.91</v>
      </c>
      <c r="D26" s="155">
        <v>0</v>
      </c>
      <c r="E26" s="201">
        <v>-0.8</v>
      </c>
      <c r="F26" s="155">
        <v>0</v>
      </c>
      <c r="G26" s="155">
        <f t="shared" si="37"/>
        <v>157.59</v>
      </c>
      <c r="H26" s="155">
        <f t="shared" si="0"/>
        <v>9.11</v>
      </c>
      <c r="I26" s="176">
        <f t="shared" si="1"/>
        <v>147.68</v>
      </c>
      <c r="J26" s="177">
        <v>131.762</v>
      </c>
      <c r="K26" s="200">
        <v>146.76</v>
      </c>
      <c r="L26" s="201">
        <v>9.120000000000001</v>
      </c>
      <c r="M26" s="155">
        <v>0</v>
      </c>
      <c r="N26" s="201">
        <v>-1.95</v>
      </c>
      <c r="O26" s="155">
        <f t="shared" si="38"/>
        <v>148.70999999999998</v>
      </c>
      <c r="P26" s="155">
        <v>0</v>
      </c>
      <c r="Q26" s="155">
        <f t="shared" si="2"/>
        <v>7.1700000000000008</v>
      </c>
      <c r="R26" s="176">
        <f t="shared" si="3"/>
        <v>139.59</v>
      </c>
      <c r="S26" s="177">
        <v>124.738</v>
      </c>
      <c r="T26" s="202">
        <v>119.26</v>
      </c>
      <c r="U26" s="201">
        <v>8.9</v>
      </c>
      <c r="V26" s="155">
        <v>0</v>
      </c>
      <c r="W26" s="201">
        <v>-4.96</v>
      </c>
      <c r="X26" s="155">
        <f t="shared" si="4"/>
        <v>124.22</v>
      </c>
      <c r="Y26" s="201">
        <v>0</v>
      </c>
      <c r="Z26" s="155">
        <f t="shared" si="5"/>
        <v>3.9400000000000004</v>
      </c>
      <c r="AA26" s="176">
        <f t="shared" si="6"/>
        <v>115.32000000000001</v>
      </c>
      <c r="AB26" s="177">
        <v>104.468</v>
      </c>
      <c r="AC26" s="200">
        <v>94.65</v>
      </c>
      <c r="AD26" s="201">
        <v>8.19</v>
      </c>
      <c r="AE26" s="155">
        <v>0</v>
      </c>
      <c r="AF26" s="201">
        <v>-7.94</v>
      </c>
      <c r="AG26" s="201">
        <v>0</v>
      </c>
      <c r="AH26" s="155">
        <f t="shared" si="7"/>
        <v>102.59</v>
      </c>
      <c r="AI26" s="155">
        <f t="shared" si="8"/>
        <v>0.24999999999999911</v>
      </c>
      <c r="AJ26" s="155">
        <f t="shared" si="9"/>
        <v>94.4</v>
      </c>
      <c r="AK26" s="179">
        <v>90.747</v>
      </c>
      <c r="AL26" s="200">
        <v>5.9</v>
      </c>
      <c r="AM26" s="201">
        <v>1.62</v>
      </c>
      <c r="AN26" s="155">
        <v>0</v>
      </c>
      <c r="AO26" s="201">
        <v>-0.62</v>
      </c>
      <c r="AP26" s="201">
        <v>0</v>
      </c>
      <c r="AQ26" s="155">
        <f t="shared" si="10"/>
        <v>6.5200000000000005</v>
      </c>
      <c r="AR26" s="155">
        <f t="shared" si="11"/>
        <v>1</v>
      </c>
      <c r="AS26" s="176">
        <f t="shared" si="12"/>
        <v>4.9000000000000004</v>
      </c>
      <c r="AT26" s="180">
        <v>14.451000000000001</v>
      </c>
      <c r="AU26" s="200">
        <v>0</v>
      </c>
      <c r="AV26" s="201">
        <v>0</v>
      </c>
      <c r="AW26" s="155">
        <v>0</v>
      </c>
      <c r="AX26" s="201">
        <v>0</v>
      </c>
      <c r="AY26" s="155">
        <v>0</v>
      </c>
      <c r="AZ26" s="155">
        <f t="shared" si="13"/>
        <v>0</v>
      </c>
      <c r="BA26" s="155">
        <f t="shared" si="14"/>
        <v>0</v>
      </c>
      <c r="BB26" s="176">
        <f t="shared" si="15"/>
        <v>0</v>
      </c>
      <c r="BC26" s="180">
        <v>14.311</v>
      </c>
      <c r="BD26" s="190">
        <v>0</v>
      </c>
      <c r="BE26" s="191">
        <v>0</v>
      </c>
      <c r="BF26" s="191">
        <v>0</v>
      </c>
      <c r="BG26" s="191">
        <v>0</v>
      </c>
      <c r="BH26" s="191">
        <v>0</v>
      </c>
      <c r="BI26" s="155">
        <f t="shared" si="16"/>
        <v>0</v>
      </c>
      <c r="BJ26" s="155">
        <f t="shared" si="17"/>
        <v>0</v>
      </c>
      <c r="BK26" s="176">
        <f t="shared" si="18"/>
        <v>0</v>
      </c>
      <c r="BL26" s="180">
        <v>14.311</v>
      </c>
      <c r="BM26" s="203">
        <v>1.74</v>
      </c>
      <c r="BN26" s="203">
        <v>0.15</v>
      </c>
      <c r="BO26" s="203">
        <v>0</v>
      </c>
      <c r="BP26" s="203">
        <v>1.49</v>
      </c>
      <c r="BQ26" s="203">
        <v>0</v>
      </c>
      <c r="BR26" s="155">
        <f t="shared" si="39"/>
        <v>0.25</v>
      </c>
      <c r="BS26" s="155">
        <f t="shared" si="19"/>
        <v>1.64</v>
      </c>
      <c r="BT26" s="176">
        <f t="shared" si="20"/>
        <v>0.10000000000000009</v>
      </c>
      <c r="BU26" s="180">
        <v>14.409000000000001</v>
      </c>
      <c r="BV26" s="204">
        <v>25.74</v>
      </c>
      <c r="BW26" s="205">
        <v>2.62</v>
      </c>
      <c r="BX26" s="155">
        <v>0</v>
      </c>
      <c r="BY26" s="205">
        <v>3.95</v>
      </c>
      <c r="BZ26" s="155">
        <v>0</v>
      </c>
      <c r="CA26" s="155">
        <f t="shared" si="21"/>
        <v>21.79</v>
      </c>
      <c r="CB26" s="155">
        <f t="shared" si="22"/>
        <v>6.57</v>
      </c>
      <c r="CC26" s="176">
        <f t="shared" si="23"/>
        <v>19.169999999999998</v>
      </c>
      <c r="CD26" s="180">
        <v>32.396000000000001</v>
      </c>
      <c r="CE26" s="179">
        <v>83.7</v>
      </c>
      <c r="CF26" s="155">
        <v>6.72</v>
      </c>
      <c r="CG26" s="155">
        <v>0</v>
      </c>
      <c r="CH26" s="155">
        <v>1.44</v>
      </c>
      <c r="CI26" s="181">
        <v>0</v>
      </c>
      <c r="CJ26" s="155">
        <f t="shared" si="24"/>
        <v>82.26</v>
      </c>
      <c r="CK26" s="155">
        <f t="shared" si="25"/>
        <v>8.16</v>
      </c>
      <c r="CL26" s="176">
        <f t="shared" si="26"/>
        <v>75.540000000000006</v>
      </c>
      <c r="CM26" s="182">
        <v>75.241</v>
      </c>
      <c r="CN26" s="204">
        <v>136.86000000000001</v>
      </c>
      <c r="CO26" s="205">
        <v>8.5</v>
      </c>
      <c r="CP26" s="155">
        <v>0</v>
      </c>
      <c r="CQ26" s="205">
        <v>-0.52</v>
      </c>
      <c r="CR26" s="206">
        <v>0</v>
      </c>
      <c r="CS26" s="155">
        <f t="shared" si="27"/>
        <v>137.38000000000002</v>
      </c>
      <c r="CT26" s="155">
        <f t="shared" si="28"/>
        <v>7.98</v>
      </c>
      <c r="CU26" s="176">
        <f t="shared" si="29"/>
        <v>128.88000000000002</v>
      </c>
      <c r="CV26" s="180">
        <v>122.611</v>
      </c>
      <c r="CW26" s="175">
        <v>203.18</v>
      </c>
      <c r="CX26" s="155">
        <v>8.36</v>
      </c>
      <c r="CY26" s="155">
        <v>0</v>
      </c>
      <c r="CZ26" s="155">
        <v>-0.41</v>
      </c>
      <c r="DA26" s="181">
        <v>0</v>
      </c>
      <c r="DB26" s="155">
        <f t="shared" si="30"/>
        <v>203.59</v>
      </c>
      <c r="DC26" s="155">
        <f t="shared" si="31"/>
        <v>7.9499999999999993</v>
      </c>
      <c r="DD26" s="176">
        <f t="shared" si="32"/>
        <v>195.23000000000002</v>
      </c>
      <c r="DE26" s="183">
        <v>128.43</v>
      </c>
      <c r="DF26" s="109"/>
      <c r="DG26" s="109">
        <f t="shared" si="40"/>
        <v>984.9</v>
      </c>
      <c r="DH26" s="109"/>
      <c r="DI26" s="184">
        <f t="shared" si="33"/>
        <v>974.57999999999993</v>
      </c>
      <c r="DJ26" s="185">
        <f t="shared" si="33"/>
        <v>64.089999999999989</v>
      </c>
      <c r="DK26" s="185">
        <f t="shared" si="33"/>
        <v>0</v>
      </c>
      <c r="DL26" s="185">
        <f t="shared" si="34"/>
        <v>0</v>
      </c>
      <c r="DM26" s="185">
        <f t="shared" si="35"/>
        <v>-10.319999999999999</v>
      </c>
      <c r="DN26" s="185">
        <f t="shared" si="36"/>
        <v>53.77000000000001</v>
      </c>
      <c r="DO26" s="186">
        <f t="shared" si="36"/>
        <v>920.81</v>
      </c>
      <c r="DP26" s="109">
        <f t="shared" si="41"/>
        <v>984.9</v>
      </c>
      <c r="DQ26" s="173">
        <f t="shared" si="42"/>
        <v>867.875</v>
      </c>
      <c r="DR26" s="109">
        <f t="shared" si="43"/>
        <v>867.875</v>
      </c>
      <c r="DS26" s="109">
        <f t="shared" si="44"/>
        <v>984.9</v>
      </c>
      <c r="DT26" s="109"/>
      <c r="DU26" s="109"/>
      <c r="DV26" s="109"/>
      <c r="DW26" s="109"/>
      <c r="DX26" s="109"/>
      <c r="DY26" s="109"/>
    </row>
    <row r="27" spans="1:129" s="207" customFormat="1">
      <c r="A27" s="199" t="s">
        <v>88</v>
      </c>
      <c r="B27" s="208">
        <v>42.73</v>
      </c>
      <c r="C27" s="209">
        <v>0.93</v>
      </c>
      <c r="D27" s="210">
        <v>0</v>
      </c>
      <c r="E27" s="209">
        <v>-0.84</v>
      </c>
      <c r="F27" s="155">
        <v>0</v>
      </c>
      <c r="G27" s="155">
        <f t="shared" si="37"/>
        <v>43.57</v>
      </c>
      <c r="H27" s="155">
        <f t="shared" si="0"/>
        <v>9.000000000000008E-2</v>
      </c>
      <c r="I27" s="176">
        <f t="shared" si="1"/>
        <v>42.639999999999993</v>
      </c>
      <c r="J27" s="211">
        <v>42.64</v>
      </c>
      <c r="K27" s="208">
        <v>36.35</v>
      </c>
      <c r="L27" s="209">
        <v>0.82</v>
      </c>
      <c r="M27" s="155">
        <v>0</v>
      </c>
      <c r="N27" s="209">
        <v>-0.46</v>
      </c>
      <c r="O27" s="155">
        <f t="shared" si="38"/>
        <v>36.81</v>
      </c>
      <c r="P27" s="155">
        <v>0</v>
      </c>
      <c r="Q27" s="155">
        <f t="shared" si="2"/>
        <v>0.35999999999999993</v>
      </c>
      <c r="R27" s="176">
        <f t="shared" si="3"/>
        <v>35.99</v>
      </c>
      <c r="S27" s="211">
        <v>35.99</v>
      </c>
      <c r="T27" s="212">
        <v>29.21</v>
      </c>
      <c r="U27" s="209">
        <v>0.8</v>
      </c>
      <c r="V27" s="210">
        <v>0</v>
      </c>
      <c r="W27" s="209">
        <v>-1.57</v>
      </c>
      <c r="X27" s="155">
        <f t="shared" si="4"/>
        <v>30.78</v>
      </c>
      <c r="Y27" s="209">
        <v>0</v>
      </c>
      <c r="Z27" s="155">
        <f t="shared" si="5"/>
        <v>-0.77</v>
      </c>
      <c r="AA27" s="176">
        <f t="shared" si="6"/>
        <v>29.98</v>
      </c>
      <c r="AB27" s="211">
        <v>29.98</v>
      </c>
      <c r="AC27" s="208">
        <v>24.43</v>
      </c>
      <c r="AD27" s="209">
        <v>0.72</v>
      </c>
      <c r="AE27" s="210">
        <v>0</v>
      </c>
      <c r="AF27" s="209">
        <v>-2.36</v>
      </c>
      <c r="AG27" s="201">
        <v>0</v>
      </c>
      <c r="AH27" s="155">
        <f t="shared" si="7"/>
        <v>26.79</v>
      </c>
      <c r="AI27" s="155">
        <f t="shared" si="8"/>
        <v>-1.64</v>
      </c>
      <c r="AJ27" s="155">
        <f t="shared" si="9"/>
        <v>26.07</v>
      </c>
      <c r="AK27" s="193">
        <v>26.07</v>
      </c>
      <c r="AL27" s="208">
        <v>0</v>
      </c>
      <c r="AM27" s="209">
        <v>0</v>
      </c>
      <c r="AN27" s="210">
        <v>0</v>
      </c>
      <c r="AO27" s="209">
        <v>0</v>
      </c>
      <c r="AP27" s="201">
        <v>0</v>
      </c>
      <c r="AQ27" s="155">
        <f t="shared" si="10"/>
        <v>0</v>
      </c>
      <c r="AR27" s="155">
        <f t="shared" si="11"/>
        <v>0</v>
      </c>
      <c r="AS27" s="176">
        <f t="shared" si="12"/>
        <v>0</v>
      </c>
      <c r="AT27" s="196">
        <v>0</v>
      </c>
      <c r="AU27" s="213">
        <v>0</v>
      </c>
      <c r="AV27" s="201">
        <v>0</v>
      </c>
      <c r="AW27" s="201">
        <v>0</v>
      </c>
      <c r="AX27" s="201">
        <v>0</v>
      </c>
      <c r="AY27" s="201">
        <v>0</v>
      </c>
      <c r="AZ27" s="155">
        <f t="shared" si="13"/>
        <v>0</v>
      </c>
      <c r="BA27" s="155">
        <f t="shared" si="14"/>
        <v>0</v>
      </c>
      <c r="BB27" s="176">
        <f t="shared" si="15"/>
        <v>0</v>
      </c>
      <c r="BC27" s="180">
        <v>0</v>
      </c>
      <c r="BD27" s="190">
        <v>0</v>
      </c>
      <c r="BE27" s="191">
        <v>0</v>
      </c>
      <c r="BF27" s="191">
        <v>0</v>
      </c>
      <c r="BG27" s="191">
        <v>0</v>
      </c>
      <c r="BH27" s="191">
        <v>0</v>
      </c>
      <c r="BI27" s="155">
        <f t="shared" si="16"/>
        <v>0</v>
      </c>
      <c r="BJ27" s="155">
        <f t="shared" si="17"/>
        <v>0</v>
      </c>
      <c r="BK27" s="176">
        <f t="shared" si="18"/>
        <v>0</v>
      </c>
      <c r="BL27" s="196">
        <v>0</v>
      </c>
      <c r="BM27" s="214">
        <v>0</v>
      </c>
      <c r="BN27" s="214">
        <v>0</v>
      </c>
      <c r="BO27" s="214">
        <v>0</v>
      </c>
      <c r="BP27" s="214">
        <v>0</v>
      </c>
      <c r="BQ27" s="214">
        <v>0</v>
      </c>
      <c r="BR27" s="155">
        <f t="shared" si="39"/>
        <v>0</v>
      </c>
      <c r="BS27" s="155">
        <f t="shared" si="19"/>
        <v>0</v>
      </c>
      <c r="BT27" s="176">
        <f t="shared" si="20"/>
        <v>0</v>
      </c>
      <c r="BU27" s="196">
        <v>0</v>
      </c>
      <c r="BV27" s="215">
        <v>8.99</v>
      </c>
      <c r="BW27" s="216">
        <v>0.26</v>
      </c>
      <c r="BX27" s="210">
        <v>0</v>
      </c>
      <c r="BY27" s="216">
        <v>-0.93</v>
      </c>
      <c r="BZ27" s="155">
        <v>0</v>
      </c>
      <c r="CA27" s="155">
        <f t="shared" si="21"/>
        <v>9.92</v>
      </c>
      <c r="CB27" s="155">
        <f t="shared" si="22"/>
        <v>-0.67</v>
      </c>
      <c r="CC27" s="176">
        <f t="shared" si="23"/>
        <v>9.66</v>
      </c>
      <c r="CD27" s="180">
        <v>9.66</v>
      </c>
      <c r="CE27" s="179">
        <v>22.96</v>
      </c>
      <c r="CF27" s="210">
        <v>0.63</v>
      </c>
      <c r="CG27" s="210">
        <v>0</v>
      </c>
      <c r="CH27" s="210">
        <v>-1.41</v>
      </c>
      <c r="CI27" s="181">
        <v>0</v>
      </c>
      <c r="CJ27" s="155">
        <f t="shared" si="24"/>
        <v>24.37</v>
      </c>
      <c r="CK27" s="155">
        <f t="shared" si="25"/>
        <v>-0.77999999999999992</v>
      </c>
      <c r="CL27" s="176">
        <f t="shared" si="26"/>
        <v>23.740000000000002</v>
      </c>
      <c r="CM27" s="217">
        <v>23.74</v>
      </c>
      <c r="CN27" s="215">
        <v>36.549999999999997</v>
      </c>
      <c r="CO27" s="216">
        <v>0.81</v>
      </c>
      <c r="CP27" s="210">
        <v>0</v>
      </c>
      <c r="CQ27" s="216">
        <v>-0.84</v>
      </c>
      <c r="CR27" s="218">
        <v>0</v>
      </c>
      <c r="CS27" s="155">
        <f t="shared" si="27"/>
        <v>37.39</v>
      </c>
      <c r="CT27" s="155">
        <f t="shared" si="28"/>
        <v>-2.9999999999999916E-2</v>
      </c>
      <c r="CU27" s="176">
        <f t="shared" si="29"/>
        <v>36.58</v>
      </c>
      <c r="CV27" s="196">
        <v>33.5</v>
      </c>
      <c r="CW27" s="219">
        <v>51.41</v>
      </c>
      <c r="CX27" s="210">
        <v>0.97</v>
      </c>
      <c r="CY27" s="155">
        <v>0</v>
      </c>
      <c r="CZ27" s="210">
        <v>1.39</v>
      </c>
      <c r="DA27" s="181">
        <v>0</v>
      </c>
      <c r="DB27" s="155">
        <f t="shared" si="30"/>
        <v>50.019999999999996</v>
      </c>
      <c r="DC27" s="155">
        <f t="shared" si="31"/>
        <v>2.36</v>
      </c>
      <c r="DD27" s="176">
        <f t="shared" si="32"/>
        <v>49.05</v>
      </c>
      <c r="DE27" s="183">
        <v>37.71</v>
      </c>
      <c r="DF27" s="109"/>
      <c r="DG27" s="109">
        <f t="shared" si="40"/>
        <v>259.65000000000003</v>
      </c>
      <c r="DH27" s="109"/>
      <c r="DI27" s="184">
        <f t="shared" si="33"/>
        <v>252.63000000000002</v>
      </c>
      <c r="DJ27" s="185">
        <f t="shared" si="33"/>
        <v>5.9399999999999986</v>
      </c>
      <c r="DK27" s="185">
        <f t="shared" si="33"/>
        <v>0</v>
      </c>
      <c r="DL27" s="185">
        <f t="shared" si="34"/>
        <v>0</v>
      </c>
      <c r="DM27" s="185">
        <f t="shared" si="35"/>
        <v>-7.0200000000000005</v>
      </c>
      <c r="DN27" s="185">
        <f t="shared" si="36"/>
        <v>-1.0799999999999996</v>
      </c>
      <c r="DO27" s="186">
        <f t="shared" si="36"/>
        <v>253.71000000000004</v>
      </c>
      <c r="DP27" s="109">
        <f t="shared" si="41"/>
        <v>259.65000000000003</v>
      </c>
      <c r="DQ27" s="173">
        <f t="shared" si="42"/>
        <v>239.29000000000002</v>
      </c>
      <c r="DR27" s="109">
        <f t="shared" si="43"/>
        <v>239.29000000000002</v>
      </c>
      <c r="DS27" s="109">
        <f t="shared" si="44"/>
        <v>259.64999999999998</v>
      </c>
      <c r="DT27" s="109"/>
      <c r="DU27" s="109"/>
      <c r="DV27" s="109"/>
      <c r="DW27" s="109"/>
      <c r="DX27" s="109"/>
      <c r="DY27" s="109"/>
    </row>
    <row r="28" spans="1:129" s="207" customFormat="1">
      <c r="A28" s="199" t="s">
        <v>89</v>
      </c>
      <c r="B28" s="200">
        <v>419.98</v>
      </c>
      <c r="C28" s="201">
        <v>15.89</v>
      </c>
      <c r="D28" s="155">
        <v>0</v>
      </c>
      <c r="E28" s="201">
        <v>1.5</v>
      </c>
      <c r="F28" s="155">
        <v>44.76</v>
      </c>
      <c r="G28" s="155">
        <f t="shared" si="37"/>
        <v>418.48</v>
      </c>
      <c r="H28" s="155">
        <f t="shared" si="0"/>
        <v>62.15</v>
      </c>
      <c r="I28" s="176">
        <f t="shared" si="1"/>
        <v>357.83000000000004</v>
      </c>
      <c r="J28" s="177">
        <v>335.60599999999999</v>
      </c>
      <c r="K28" s="200">
        <v>397.19</v>
      </c>
      <c r="L28" s="201">
        <v>14.82</v>
      </c>
      <c r="M28" s="155">
        <v>0</v>
      </c>
      <c r="N28" s="201">
        <v>0.39</v>
      </c>
      <c r="O28" s="155">
        <f t="shared" si="38"/>
        <v>396.8</v>
      </c>
      <c r="P28" s="155">
        <v>39.29</v>
      </c>
      <c r="Q28" s="155">
        <f t="shared" si="2"/>
        <v>54.5</v>
      </c>
      <c r="R28" s="176">
        <f t="shared" si="3"/>
        <v>342.69</v>
      </c>
      <c r="S28" s="177">
        <v>276.899</v>
      </c>
      <c r="T28" s="202">
        <v>327.41000000000003</v>
      </c>
      <c r="U28" s="201">
        <v>13.7</v>
      </c>
      <c r="V28" s="155">
        <v>0</v>
      </c>
      <c r="W28" s="201">
        <v>1.1100000000000001</v>
      </c>
      <c r="X28" s="155">
        <f t="shared" si="4"/>
        <v>326.3</v>
      </c>
      <c r="Y28" s="155">
        <v>21.13</v>
      </c>
      <c r="Z28" s="155">
        <f t="shared" si="5"/>
        <v>35.94</v>
      </c>
      <c r="AA28" s="176">
        <f t="shared" si="6"/>
        <v>291.47000000000003</v>
      </c>
      <c r="AB28" s="177">
        <v>184.00700000000001</v>
      </c>
      <c r="AC28" s="200">
        <v>298.18</v>
      </c>
      <c r="AD28" s="201">
        <v>13.01</v>
      </c>
      <c r="AE28" s="155">
        <v>0</v>
      </c>
      <c r="AF28" s="201">
        <v>1.58</v>
      </c>
      <c r="AG28" s="159">
        <v>15.91</v>
      </c>
      <c r="AH28" s="155">
        <f t="shared" si="7"/>
        <v>296.60000000000002</v>
      </c>
      <c r="AI28" s="155">
        <f t="shared" si="8"/>
        <v>30.5</v>
      </c>
      <c r="AJ28" s="155">
        <f t="shared" si="9"/>
        <v>267.68</v>
      </c>
      <c r="AK28" s="179">
        <v>235.613</v>
      </c>
      <c r="AL28" s="200">
        <v>27.86</v>
      </c>
      <c r="AM28" s="201">
        <v>1.67</v>
      </c>
      <c r="AN28" s="155">
        <v>0</v>
      </c>
      <c r="AO28" s="201">
        <v>-1.63</v>
      </c>
      <c r="AP28" s="159">
        <v>0.36</v>
      </c>
      <c r="AQ28" s="155">
        <f t="shared" si="10"/>
        <v>29.49</v>
      </c>
      <c r="AR28" s="155">
        <f t="shared" si="11"/>
        <v>0.4</v>
      </c>
      <c r="AS28" s="176">
        <f t="shared" si="12"/>
        <v>27.46</v>
      </c>
      <c r="AT28" s="180">
        <v>55.567</v>
      </c>
      <c r="AU28" s="220">
        <v>0</v>
      </c>
      <c r="AV28" s="201">
        <v>0</v>
      </c>
      <c r="AW28" s="201">
        <v>0</v>
      </c>
      <c r="AX28" s="201">
        <v>0</v>
      </c>
      <c r="AY28" s="201">
        <v>0</v>
      </c>
      <c r="AZ28" s="155">
        <f t="shared" si="13"/>
        <v>0</v>
      </c>
      <c r="BA28" s="155">
        <f t="shared" si="14"/>
        <v>0</v>
      </c>
      <c r="BB28" s="176">
        <f t="shared" si="15"/>
        <v>0</v>
      </c>
      <c r="BC28" s="180">
        <v>32.744</v>
      </c>
      <c r="BD28" s="190">
        <v>0</v>
      </c>
      <c r="BE28" s="191">
        <v>0</v>
      </c>
      <c r="BF28" s="191">
        <v>0</v>
      </c>
      <c r="BG28" s="191">
        <v>0</v>
      </c>
      <c r="BH28" s="191">
        <v>0</v>
      </c>
      <c r="BI28" s="155">
        <f t="shared" si="16"/>
        <v>0</v>
      </c>
      <c r="BJ28" s="155">
        <f t="shared" si="17"/>
        <v>0</v>
      </c>
      <c r="BK28" s="176">
        <f t="shared" si="18"/>
        <v>0</v>
      </c>
      <c r="BL28" s="180">
        <v>32.744</v>
      </c>
      <c r="BM28" s="203">
        <v>0</v>
      </c>
      <c r="BN28" s="203">
        <v>0</v>
      </c>
      <c r="BO28" s="203">
        <v>0</v>
      </c>
      <c r="BP28" s="203">
        <v>0</v>
      </c>
      <c r="BQ28" s="203">
        <v>0</v>
      </c>
      <c r="BR28" s="155">
        <f t="shared" si="39"/>
        <v>0</v>
      </c>
      <c r="BS28" s="155">
        <f t="shared" si="19"/>
        <v>0</v>
      </c>
      <c r="BT28" s="176">
        <f t="shared" si="20"/>
        <v>0</v>
      </c>
      <c r="BU28" s="180">
        <v>32.744</v>
      </c>
      <c r="BV28" s="204">
        <v>13.93</v>
      </c>
      <c r="BW28" s="205">
        <v>2.6</v>
      </c>
      <c r="BX28" s="155">
        <v>0</v>
      </c>
      <c r="BY28" s="205">
        <v>2.34</v>
      </c>
      <c r="BZ28" s="155">
        <v>5.53</v>
      </c>
      <c r="CA28" s="155">
        <f t="shared" si="21"/>
        <v>11.59</v>
      </c>
      <c r="CB28" s="155">
        <f t="shared" si="22"/>
        <v>10.469999999999999</v>
      </c>
      <c r="CC28" s="176">
        <f t="shared" si="23"/>
        <v>3.4600000000000009</v>
      </c>
      <c r="CD28" s="180">
        <v>32.917999999999999</v>
      </c>
      <c r="CE28" s="179">
        <v>168.49</v>
      </c>
      <c r="CF28" s="155">
        <v>10.92</v>
      </c>
      <c r="CG28" s="155">
        <v>0</v>
      </c>
      <c r="CH28" s="155">
        <v>0.36</v>
      </c>
      <c r="CI28" s="181">
        <v>18.29</v>
      </c>
      <c r="CJ28" s="155">
        <f t="shared" si="24"/>
        <v>168.13</v>
      </c>
      <c r="CK28" s="155">
        <f t="shared" si="25"/>
        <v>29.57</v>
      </c>
      <c r="CL28" s="176">
        <f t="shared" si="26"/>
        <v>138.92000000000002</v>
      </c>
      <c r="CM28" s="182">
        <v>167.53399999999999</v>
      </c>
      <c r="CN28" s="204">
        <v>347.74</v>
      </c>
      <c r="CO28" s="205">
        <v>13.97</v>
      </c>
      <c r="CP28" s="155">
        <v>0</v>
      </c>
      <c r="CQ28" s="205">
        <v>2.9</v>
      </c>
      <c r="CR28" s="218">
        <v>42.81</v>
      </c>
      <c r="CS28" s="155">
        <f t="shared" si="27"/>
        <v>344.84000000000003</v>
      </c>
      <c r="CT28" s="155">
        <f t="shared" si="28"/>
        <v>59.680000000000007</v>
      </c>
      <c r="CU28" s="176">
        <f t="shared" si="29"/>
        <v>288.06</v>
      </c>
      <c r="CV28" s="180">
        <v>299.541</v>
      </c>
      <c r="CW28" s="175">
        <v>515.91</v>
      </c>
      <c r="CX28" s="155">
        <v>18.059999999999999</v>
      </c>
      <c r="CY28" s="155">
        <v>0</v>
      </c>
      <c r="CZ28" s="155">
        <v>3.33</v>
      </c>
      <c r="DA28" s="181">
        <v>58.92</v>
      </c>
      <c r="DB28" s="155">
        <f t="shared" si="30"/>
        <v>512.57999999999993</v>
      </c>
      <c r="DC28" s="155">
        <f t="shared" si="31"/>
        <v>80.31</v>
      </c>
      <c r="DD28" s="176">
        <f t="shared" si="32"/>
        <v>435.59999999999997</v>
      </c>
      <c r="DE28" s="183">
        <v>316.77999999999997</v>
      </c>
      <c r="DF28" s="109"/>
      <c r="DG28" s="109">
        <f t="shared" si="40"/>
        <v>2504.81</v>
      </c>
      <c r="DH28" s="109"/>
      <c r="DI28" s="184">
        <f t="shared" si="33"/>
        <v>2516.69</v>
      </c>
      <c r="DJ28" s="185">
        <f t="shared" si="33"/>
        <v>104.64</v>
      </c>
      <c r="DK28" s="185">
        <f t="shared" si="33"/>
        <v>0</v>
      </c>
      <c r="DL28" s="185">
        <f t="shared" si="34"/>
        <v>247</v>
      </c>
      <c r="DM28" s="185">
        <f t="shared" si="35"/>
        <v>11.88</v>
      </c>
      <c r="DN28" s="185">
        <f t="shared" si="36"/>
        <v>363.52000000000004</v>
      </c>
      <c r="DO28" s="186">
        <f t="shared" si="36"/>
        <v>2153.17</v>
      </c>
      <c r="DP28" s="109">
        <f t="shared" si="41"/>
        <v>2504.81</v>
      </c>
      <c r="DQ28" s="173">
        <f t="shared" si="42"/>
        <v>2002.6969999999997</v>
      </c>
      <c r="DR28" s="109">
        <f t="shared" si="43"/>
        <v>2002.6969999999997</v>
      </c>
      <c r="DS28" s="109">
        <f t="shared" si="44"/>
        <v>2504.81</v>
      </c>
      <c r="DT28" s="109"/>
      <c r="DU28" s="109"/>
      <c r="DV28" s="109"/>
      <c r="DW28" s="109"/>
      <c r="DX28" s="109"/>
      <c r="DY28" s="109"/>
    </row>
    <row r="29" spans="1:129" s="207" customFormat="1">
      <c r="A29" s="221" t="s">
        <v>90</v>
      </c>
      <c r="B29" s="200">
        <v>97.67</v>
      </c>
      <c r="C29" s="201">
        <v>4.3899999999999997</v>
      </c>
      <c r="D29" s="155">
        <v>0</v>
      </c>
      <c r="E29" s="201">
        <v>2.33</v>
      </c>
      <c r="F29" s="155">
        <v>0</v>
      </c>
      <c r="G29" s="155">
        <f t="shared" si="37"/>
        <v>95.34</v>
      </c>
      <c r="H29" s="155">
        <f t="shared" si="0"/>
        <v>6.72</v>
      </c>
      <c r="I29" s="176">
        <f t="shared" si="1"/>
        <v>90.95</v>
      </c>
      <c r="J29" s="177">
        <v>90.95</v>
      </c>
      <c r="K29" s="200">
        <v>94.35</v>
      </c>
      <c r="L29" s="201">
        <v>4.17</v>
      </c>
      <c r="M29" s="155">
        <v>0</v>
      </c>
      <c r="N29" s="201">
        <v>3.41</v>
      </c>
      <c r="O29" s="155">
        <f t="shared" si="38"/>
        <v>90.94</v>
      </c>
      <c r="P29" s="155">
        <v>0</v>
      </c>
      <c r="Q29" s="155">
        <f t="shared" si="2"/>
        <v>7.58</v>
      </c>
      <c r="R29" s="176">
        <f t="shared" si="3"/>
        <v>86.77</v>
      </c>
      <c r="S29" s="177">
        <v>86.77</v>
      </c>
      <c r="T29" s="202">
        <v>81.95</v>
      </c>
      <c r="U29" s="201">
        <v>3.9</v>
      </c>
      <c r="V29" s="155">
        <v>0</v>
      </c>
      <c r="W29" s="201">
        <v>2.0699999999999998</v>
      </c>
      <c r="X29" s="155">
        <f t="shared" si="4"/>
        <v>79.88000000000001</v>
      </c>
      <c r="Y29" s="155">
        <v>0</v>
      </c>
      <c r="Z29" s="155">
        <f t="shared" si="5"/>
        <v>5.97</v>
      </c>
      <c r="AA29" s="176">
        <f t="shared" si="6"/>
        <v>75.98</v>
      </c>
      <c r="AB29" s="177">
        <v>75.98</v>
      </c>
      <c r="AC29" s="200">
        <v>66.75</v>
      </c>
      <c r="AD29" s="201">
        <v>3.53</v>
      </c>
      <c r="AE29" s="155">
        <v>0</v>
      </c>
      <c r="AF29" s="201">
        <v>2.97</v>
      </c>
      <c r="AG29" s="155">
        <v>0</v>
      </c>
      <c r="AH29" s="155">
        <f t="shared" si="7"/>
        <v>63.78</v>
      </c>
      <c r="AI29" s="155">
        <f t="shared" si="8"/>
        <v>6.5</v>
      </c>
      <c r="AJ29" s="155">
        <f t="shared" si="9"/>
        <v>60.25</v>
      </c>
      <c r="AK29" s="222">
        <v>60.25</v>
      </c>
      <c r="AL29" s="220">
        <v>0</v>
      </c>
      <c r="AM29" s="201">
        <v>0</v>
      </c>
      <c r="AN29" s="201">
        <v>0</v>
      </c>
      <c r="AO29" s="203">
        <v>0</v>
      </c>
      <c r="AP29" s="155">
        <v>0</v>
      </c>
      <c r="AQ29" s="155">
        <f t="shared" si="10"/>
        <v>0</v>
      </c>
      <c r="AR29" s="155">
        <f t="shared" si="11"/>
        <v>0</v>
      </c>
      <c r="AS29" s="176">
        <f t="shared" si="12"/>
        <v>0</v>
      </c>
      <c r="AT29" s="180">
        <v>0</v>
      </c>
      <c r="AU29" s="220">
        <v>0</v>
      </c>
      <c r="AV29" s="201">
        <v>0</v>
      </c>
      <c r="AW29" s="201">
        <v>0</v>
      </c>
      <c r="AX29" s="201">
        <v>0</v>
      </c>
      <c r="AY29" s="201">
        <v>0</v>
      </c>
      <c r="AZ29" s="155">
        <f t="shared" si="13"/>
        <v>0</v>
      </c>
      <c r="BA29" s="155">
        <f t="shared" si="14"/>
        <v>0</v>
      </c>
      <c r="BB29" s="176">
        <f t="shared" si="15"/>
        <v>0</v>
      </c>
      <c r="BC29" s="180">
        <v>0</v>
      </c>
      <c r="BD29" s="190">
        <v>0</v>
      </c>
      <c r="BE29" s="191">
        <v>0</v>
      </c>
      <c r="BF29" s="191">
        <v>0</v>
      </c>
      <c r="BG29" s="191">
        <v>0</v>
      </c>
      <c r="BH29" s="191">
        <v>0</v>
      </c>
      <c r="BI29" s="155">
        <f t="shared" si="16"/>
        <v>0</v>
      </c>
      <c r="BJ29" s="155">
        <f t="shared" si="17"/>
        <v>0</v>
      </c>
      <c r="BK29" s="176">
        <f t="shared" si="18"/>
        <v>0</v>
      </c>
      <c r="BL29" s="180">
        <v>0</v>
      </c>
      <c r="BM29" s="203">
        <v>0</v>
      </c>
      <c r="BN29" s="203">
        <v>0</v>
      </c>
      <c r="BO29" s="203">
        <v>0</v>
      </c>
      <c r="BP29" s="203">
        <v>0</v>
      </c>
      <c r="BQ29" s="203">
        <v>0</v>
      </c>
      <c r="BR29" s="155">
        <f t="shared" si="39"/>
        <v>0</v>
      </c>
      <c r="BS29" s="155">
        <f t="shared" si="19"/>
        <v>0</v>
      </c>
      <c r="BT29" s="176">
        <f t="shared" si="20"/>
        <v>0</v>
      </c>
      <c r="BU29" s="180">
        <v>0</v>
      </c>
      <c r="BV29" s="204">
        <v>11.68</v>
      </c>
      <c r="BW29" s="205">
        <v>0.4</v>
      </c>
      <c r="BX29" s="155">
        <v>0</v>
      </c>
      <c r="BY29" s="205">
        <v>1.23</v>
      </c>
      <c r="BZ29" s="155">
        <v>0</v>
      </c>
      <c r="CA29" s="155">
        <f t="shared" si="21"/>
        <v>10.45</v>
      </c>
      <c r="CB29" s="155">
        <f t="shared" si="22"/>
        <v>1.63</v>
      </c>
      <c r="CC29" s="176">
        <f t="shared" si="23"/>
        <v>10.050000000000001</v>
      </c>
      <c r="CD29" s="180">
        <v>10.050000000000001</v>
      </c>
      <c r="CE29" s="179">
        <v>51.31</v>
      </c>
      <c r="CF29" s="155">
        <v>1.26</v>
      </c>
      <c r="CG29" s="155">
        <v>0</v>
      </c>
      <c r="CH29" s="155">
        <v>2.15</v>
      </c>
      <c r="CI29" s="181">
        <v>0</v>
      </c>
      <c r="CJ29" s="155">
        <f t="shared" si="24"/>
        <v>49.160000000000004</v>
      </c>
      <c r="CK29" s="155">
        <f t="shared" si="25"/>
        <v>3.41</v>
      </c>
      <c r="CL29" s="176">
        <f t="shared" si="26"/>
        <v>47.900000000000006</v>
      </c>
      <c r="CM29" s="182">
        <v>47.9</v>
      </c>
      <c r="CN29" s="204">
        <v>74.14</v>
      </c>
      <c r="CO29" s="205">
        <v>0.57999999999999996</v>
      </c>
      <c r="CP29" s="155">
        <v>0</v>
      </c>
      <c r="CQ29" s="205">
        <v>2.79</v>
      </c>
      <c r="CR29" s="218">
        <v>0</v>
      </c>
      <c r="CS29" s="155">
        <f t="shared" si="27"/>
        <v>71.349999999999994</v>
      </c>
      <c r="CT29" s="155">
        <f t="shared" si="28"/>
        <v>3.37</v>
      </c>
      <c r="CU29" s="176">
        <f t="shared" si="29"/>
        <v>70.77</v>
      </c>
      <c r="CV29" s="180">
        <v>85.39</v>
      </c>
      <c r="CW29" s="175">
        <v>102.34</v>
      </c>
      <c r="CX29" s="155">
        <v>5.18</v>
      </c>
      <c r="CY29" s="155">
        <v>0</v>
      </c>
      <c r="CZ29" s="155">
        <v>3.65</v>
      </c>
      <c r="DA29" s="181">
        <v>0</v>
      </c>
      <c r="DB29" s="155">
        <f t="shared" si="30"/>
        <v>98.69</v>
      </c>
      <c r="DC29" s="155">
        <f t="shared" si="31"/>
        <v>8.83</v>
      </c>
      <c r="DD29" s="176">
        <f t="shared" si="32"/>
        <v>93.51</v>
      </c>
      <c r="DE29" s="183">
        <v>88.54</v>
      </c>
      <c r="DF29" s="109"/>
      <c r="DG29" s="109">
        <f t="shared" si="40"/>
        <v>559.58999999999992</v>
      </c>
      <c r="DH29" s="109"/>
      <c r="DI29" s="184">
        <f t="shared" si="33"/>
        <v>580.18999999999994</v>
      </c>
      <c r="DJ29" s="185">
        <f t="shared" si="33"/>
        <v>23.409999999999997</v>
      </c>
      <c r="DK29" s="185">
        <f t="shared" si="33"/>
        <v>0</v>
      </c>
      <c r="DL29" s="185">
        <f t="shared" si="34"/>
        <v>0</v>
      </c>
      <c r="DM29" s="185">
        <f t="shared" si="35"/>
        <v>20.6</v>
      </c>
      <c r="DN29" s="185">
        <f t="shared" si="36"/>
        <v>44.01</v>
      </c>
      <c r="DO29" s="186">
        <f t="shared" si="36"/>
        <v>536.17999999999995</v>
      </c>
      <c r="DP29" s="109">
        <f t="shared" si="41"/>
        <v>559.58999999999992</v>
      </c>
      <c r="DQ29" s="173">
        <f t="shared" si="42"/>
        <v>545.82999999999993</v>
      </c>
      <c r="DR29" s="109">
        <f t="shared" si="43"/>
        <v>545.82999999999993</v>
      </c>
      <c r="DS29" s="109">
        <f t="shared" si="44"/>
        <v>559.59000000000015</v>
      </c>
      <c r="DT29" s="109"/>
      <c r="DU29" s="109"/>
      <c r="DV29" s="109"/>
      <c r="DW29" s="109"/>
      <c r="DX29" s="109"/>
      <c r="DY29" s="109"/>
    </row>
    <row r="30" spans="1:129" s="207" customFormat="1" ht="13.5" thickBot="1">
      <c r="A30" s="223" t="s">
        <v>91</v>
      </c>
      <c r="B30" s="200">
        <v>442.56</v>
      </c>
      <c r="C30" s="201">
        <v>49.49</v>
      </c>
      <c r="D30" s="155">
        <v>0.48</v>
      </c>
      <c r="E30" s="201">
        <v>17.77</v>
      </c>
      <c r="F30" s="155">
        <v>0</v>
      </c>
      <c r="G30" s="160">
        <f t="shared" si="37"/>
        <v>424.79</v>
      </c>
      <c r="H30" s="155">
        <f t="shared" si="0"/>
        <v>67.739999999999995</v>
      </c>
      <c r="I30" s="176">
        <f t="shared" si="1"/>
        <v>374.82</v>
      </c>
      <c r="J30" s="224">
        <v>302.61900000000003</v>
      </c>
      <c r="K30" s="200">
        <v>419.69</v>
      </c>
      <c r="L30" s="201">
        <v>46.9</v>
      </c>
      <c r="M30" s="155">
        <v>0</v>
      </c>
      <c r="N30" s="201">
        <v>16.68</v>
      </c>
      <c r="O30" s="155">
        <f>K30-N30</f>
        <v>403.01</v>
      </c>
      <c r="P30" s="155">
        <v>0</v>
      </c>
      <c r="Q30" s="155">
        <f t="shared" si="2"/>
        <v>63.58</v>
      </c>
      <c r="R30" s="176">
        <f t="shared" si="3"/>
        <v>356.11</v>
      </c>
      <c r="S30" s="224">
        <v>298.2</v>
      </c>
      <c r="T30" s="202">
        <v>374.56</v>
      </c>
      <c r="U30" s="201">
        <v>45.599999999999994</v>
      </c>
      <c r="V30" s="155">
        <v>0</v>
      </c>
      <c r="W30" s="201">
        <v>16.82</v>
      </c>
      <c r="X30" s="155">
        <f t="shared" si="4"/>
        <v>357.74</v>
      </c>
      <c r="Y30" s="155">
        <v>0</v>
      </c>
      <c r="Z30" s="155">
        <f t="shared" si="5"/>
        <v>62.419999999999995</v>
      </c>
      <c r="AA30" s="176">
        <f t="shared" si="6"/>
        <v>312.14</v>
      </c>
      <c r="AB30" s="224">
        <v>269.36399999999998</v>
      </c>
      <c r="AC30" s="200">
        <v>320.58</v>
      </c>
      <c r="AD30" s="201">
        <v>41.98</v>
      </c>
      <c r="AE30" s="155">
        <v>0.67</v>
      </c>
      <c r="AF30" s="201">
        <v>11.42</v>
      </c>
      <c r="AG30" s="155">
        <v>0</v>
      </c>
      <c r="AH30" s="155">
        <f>AC30-AF30</f>
        <v>309.15999999999997</v>
      </c>
      <c r="AI30" s="155">
        <f>AD30+AE30+AF30+AG30</f>
        <v>54.07</v>
      </c>
      <c r="AJ30" s="176">
        <f>AC30-AI30</f>
        <v>266.51</v>
      </c>
      <c r="AK30" s="225">
        <v>257.06099999999998</v>
      </c>
      <c r="AL30" s="200">
        <v>72.83</v>
      </c>
      <c r="AM30" s="201">
        <v>6.61</v>
      </c>
      <c r="AN30" s="155">
        <v>0</v>
      </c>
      <c r="AO30" s="201">
        <v>0.48</v>
      </c>
      <c r="AP30" s="155">
        <v>0</v>
      </c>
      <c r="AQ30" s="155">
        <f t="shared" si="10"/>
        <v>72.349999999999994</v>
      </c>
      <c r="AR30" s="155">
        <f>AM30+AN30+AO30+AP30</f>
        <v>7.09</v>
      </c>
      <c r="AS30" s="176">
        <f>AL30-AR30</f>
        <v>65.739999999999995</v>
      </c>
      <c r="AT30" s="225">
        <v>177.69800000000001</v>
      </c>
      <c r="AU30" s="200">
        <v>43.39</v>
      </c>
      <c r="AV30" s="201">
        <v>0.66</v>
      </c>
      <c r="AW30" s="155">
        <v>0</v>
      </c>
      <c r="AX30" s="201">
        <v>0.12</v>
      </c>
      <c r="AY30" s="155">
        <v>0</v>
      </c>
      <c r="AZ30" s="155">
        <f>AU30-AX30</f>
        <v>43.27</v>
      </c>
      <c r="BA30" s="155">
        <f>AV30+AW30+AX30+AY30</f>
        <v>0.78</v>
      </c>
      <c r="BB30" s="176">
        <f>AU30-BA30</f>
        <v>42.61</v>
      </c>
      <c r="BC30" s="225">
        <v>163.43899999999999</v>
      </c>
      <c r="BD30" s="178">
        <v>42.62</v>
      </c>
      <c r="BE30" s="155">
        <v>0.63</v>
      </c>
      <c r="BF30" s="155">
        <v>0</v>
      </c>
      <c r="BG30" s="201">
        <v>0.45</v>
      </c>
      <c r="BH30" s="155">
        <v>0</v>
      </c>
      <c r="BI30" s="155">
        <f>BD30-BG30</f>
        <v>42.169999999999995</v>
      </c>
      <c r="BJ30" s="155">
        <f>BE30+BF30+BG30+BH30</f>
        <v>1.08</v>
      </c>
      <c r="BK30" s="176">
        <f>BD30-BJ30</f>
        <v>41.54</v>
      </c>
      <c r="BL30" s="225">
        <v>163.51900000000001</v>
      </c>
      <c r="BM30" s="203">
        <v>41.81</v>
      </c>
      <c r="BN30" s="201">
        <v>0.63</v>
      </c>
      <c r="BO30" s="155">
        <v>0</v>
      </c>
      <c r="BP30" s="201">
        <v>0.95</v>
      </c>
      <c r="BQ30" s="155">
        <v>0</v>
      </c>
      <c r="BR30" s="155">
        <f>BM30-BP30</f>
        <v>40.86</v>
      </c>
      <c r="BS30" s="155">
        <f>BN30+BO30+BP30+BQ30</f>
        <v>1.58</v>
      </c>
      <c r="BT30" s="176">
        <f>BM30-BS30</f>
        <v>40.230000000000004</v>
      </c>
      <c r="BU30" s="225">
        <v>165.404</v>
      </c>
      <c r="BV30" s="204">
        <v>76.28</v>
      </c>
      <c r="BW30" s="205">
        <v>9.09</v>
      </c>
      <c r="BX30" s="155">
        <v>0</v>
      </c>
      <c r="BY30" s="205">
        <v>0.04</v>
      </c>
      <c r="BZ30" s="155">
        <v>0</v>
      </c>
      <c r="CA30" s="155">
        <f>BV30-BY30</f>
        <v>76.239999999999995</v>
      </c>
      <c r="CB30" s="155">
        <f>BW30+BX30+BY30+BZ30</f>
        <v>9.129999999999999</v>
      </c>
      <c r="CC30" s="176">
        <f>BV30-CB30</f>
        <v>67.150000000000006</v>
      </c>
      <c r="CD30" s="225">
        <v>204.76400000000001</v>
      </c>
      <c r="CE30" s="179">
        <v>244.73</v>
      </c>
      <c r="CF30" s="155">
        <v>35.01</v>
      </c>
      <c r="CG30" s="155">
        <v>0</v>
      </c>
      <c r="CH30" s="155">
        <v>6.02</v>
      </c>
      <c r="CI30" s="181">
        <v>0</v>
      </c>
      <c r="CJ30" s="155">
        <f>CE30-CH30</f>
        <v>238.70999999999998</v>
      </c>
      <c r="CK30" s="155">
        <f>CF30+CG30+CH30+CI30</f>
        <v>41.03</v>
      </c>
      <c r="CL30" s="176">
        <f>CE30-CK30</f>
        <v>203.7</v>
      </c>
      <c r="CM30" s="226">
        <v>230.87799999999999</v>
      </c>
      <c r="CN30" s="204">
        <v>377.53</v>
      </c>
      <c r="CO30" s="205">
        <v>44.019999999999996</v>
      </c>
      <c r="CP30" s="155">
        <v>0</v>
      </c>
      <c r="CQ30" s="205">
        <v>12.95</v>
      </c>
      <c r="CR30" s="218">
        <v>0</v>
      </c>
      <c r="CS30" s="155">
        <f>CN30-CQ30</f>
        <v>364.58</v>
      </c>
      <c r="CT30" s="155">
        <f>CO30+CP30+CQ30+CR30</f>
        <v>56.97</v>
      </c>
      <c r="CU30" s="176">
        <f>CN30-CT30</f>
        <v>320.55999999999995</v>
      </c>
      <c r="CV30" s="225">
        <v>294.73599999999999</v>
      </c>
      <c r="CW30" s="175">
        <v>526.65</v>
      </c>
      <c r="CX30" s="155">
        <v>54.22</v>
      </c>
      <c r="CY30" s="155">
        <v>0</v>
      </c>
      <c r="CZ30" s="155">
        <v>13.97</v>
      </c>
      <c r="DA30" s="181">
        <v>0</v>
      </c>
      <c r="DB30" s="155">
        <f>CW30-CZ30</f>
        <v>512.67999999999995</v>
      </c>
      <c r="DC30" s="155">
        <f>CX30+CY30+CZ30+DA30</f>
        <v>68.19</v>
      </c>
      <c r="DD30" s="176">
        <f>CW30-DC30</f>
        <v>458.46</v>
      </c>
      <c r="DE30" s="183">
        <v>297.95</v>
      </c>
      <c r="DF30" s="109"/>
      <c r="DG30" s="109">
        <f t="shared" si="40"/>
        <v>2885.56</v>
      </c>
      <c r="DH30" s="109"/>
      <c r="DI30" s="184">
        <f t="shared" si="33"/>
        <v>2983.23</v>
      </c>
      <c r="DJ30" s="185">
        <f t="shared" si="33"/>
        <v>334.84000000000003</v>
      </c>
      <c r="DK30" s="185">
        <f t="shared" si="33"/>
        <v>1.1499999999999999</v>
      </c>
      <c r="DL30" s="185">
        <f t="shared" si="34"/>
        <v>0</v>
      </c>
      <c r="DM30" s="185">
        <f t="shared" si="35"/>
        <v>97.67</v>
      </c>
      <c r="DN30" s="185">
        <f t="shared" si="36"/>
        <v>433.66</v>
      </c>
      <c r="DO30" s="186">
        <f t="shared" si="36"/>
        <v>2549.5700000000002</v>
      </c>
      <c r="DP30" s="109">
        <f t="shared" si="41"/>
        <v>2885.56</v>
      </c>
      <c r="DQ30" s="173">
        <f t="shared" si="42"/>
        <v>2825.6320000000001</v>
      </c>
      <c r="DR30" s="109">
        <f t="shared" si="43"/>
        <v>2825.6320000000001</v>
      </c>
      <c r="DS30" s="109">
        <f t="shared" si="44"/>
        <v>2885.5599999999995</v>
      </c>
      <c r="DT30" s="109"/>
      <c r="DU30" s="109"/>
      <c r="DV30" s="109"/>
      <c r="DW30" s="109"/>
      <c r="DX30" s="109"/>
      <c r="DY30" s="109"/>
    </row>
    <row r="31" spans="1:129" s="240" customFormat="1" ht="13.5" thickBot="1">
      <c r="A31" s="227" t="s">
        <v>168</v>
      </c>
      <c r="B31" s="228">
        <f t="shared" ref="B31:BU31" si="45">SUM(B10:B30)</f>
        <v>28745.630000000005</v>
      </c>
      <c r="C31" s="229">
        <f t="shared" si="45"/>
        <v>2741.8299999999995</v>
      </c>
      <c r="D31" s="229">
        <f t="shared" si="45"/>
        <v>7.75</v>
      </c>
      <c r="E31" s="229">
        <f t="shared" si="45"/>
        <v>199.15000000000003</v>
      </c>
      <c r="F31" s="229">
        <f t="shared" si="45"/>
        <v>50</v>
      </c>
      <c r="G31" s="229">
        <f t="shared" si="45"/>
        <v>28546.48</v>
      </c>
      <c r="H31" s="229">
        <f t="shared" si="45"/>
        <v>2998.73</v>
      </c>
      <c r="I31" s="230">
        <f t="shared" si="45"/>
        <v>25746.9</v>
      </c>
      <c r="J31" s="230">
        <f t="shared" si="45"/>
        <v>19456.575999999997</v>
      </c>
      <c r="K31" s="228">
        <f t="shared" si="45"/>
        <v>27817.639999999992</v>
      </c>
      <c r="L31" s="229">
        <f t="shared" si="45"/>
        <v>2592.9300000000003</v>
      </c>
      <c r="M31" s="229">
        <f t="shared" si="45"/>
        <v>2.4900000000000002</v>
      </c>
      <c r="N31" s="229">
        <f t="shared" si="45"/>
        <v>711.6099999999999</v>
      </c>
      <c r="O31" s="231">
        <f t="shared" si="45"/>
        <v>27106.030000000002</v>
      </c>
      <c r="P31" s="229">
        <f t="shared" si="45"/>
        <v>44.25</v>
      </c>
      <c r="Q31" s="229">
        <f t="shared" si="45"/>
        <v>3351.28</v>
      </c>
      <c r="R31" s="232">
        <f t="shared" si="45"/>
        <v>24466.359999999997</v>
      </c>
      <c r="S31" s="232">
        <f t="shared" si="45"/>
        <v>18335.211000000003</v>
      </c>
      <c r="T31" s="228">
        <f t="shared" si="45"/>
        <v>25986.379999999997</v>
      </c>
      <c r="U31" s="229">
        <f t="shared" si="45"/>
        <v>2633.91</v>
      </c>
      <c r="V31" s="229">
        <f t="shared" si="45"/>
        <v>1.07</v>
      </c>
      <c r="W31" s="229">
        <f t="shared" si="45"/>
        <v>222.85999999999999</v>
      </c>
      <c r="X31" s="231">
        <f t="shared" si="45"/>
        <v>25763.520000000004</v>
      </c>
      <c r="Y31" s="229">
        <f t="shared" si="45"/>
        <v>25.47</v>
      </c>
      <c r="Z31" s="229">
        <f t="shared" si="45"/>
        <v>2883.31</v>
      </c>
      <c r="AA31" s="232">
        <f t="shared" si="45"/>
        <v>23103.07</v>
      </c>
      <c r="AB31" s="232">
        <f t="shared" si="45"/>
        <v>16572.278999999999</v>
      </c>
      <c r="AC31" s="228">
        <f t="shared" si="45"/>
        <v>22336.100000000006</v>
      </c>
      <c r="AD31" s="228">
        <f t="shared" si="45"/>
        <v>2465.5000000000005</v>
      </c>
      <c r="AE31" s="228">
        <f t="shared" si="45"/>
        <v>1.19</v>
      </c>
      <c r="AF31" s="228">
        <f t="shared" si="45"/>
        <v>45.05</v>
      </c>
      <c r="AG31" s="228">
        <f t="shared" si="45"/>
        <v>19.66</v>
      </c>
      <c r="AH31" s="228">
        <f t="shared" si="45"/>
        <v>22291.05</v>
      </c>
      <c r="AI31" s="228">
        <f t="shared" si="45"/>
        <v>2531.4</v>
      </c>
      <c r="AJ31" s="228">
        <f t="shared" si="45"/>
        <v>19804.699999999997</v>
      </c>
      <c r="AK31" s="228">
        <f t="shared" si="45"/>
        <v>15452.059999999998</v>
      </c>
      <c r="AL31" s="228">
        <f t="shared" si="45"/>
        <v>6872.7399999999989</v>
      </c>
      <c r="AM31" s="228">
        <f t="shared" si="45"/>
        <v>1589.76</v>
      </c>
      <c r="AN31" s="228">
        <f t="shared" si="45"/>
        <v>39.85</v>
      </c>
      <c r="AO31" s="228">
        <f t="shared" si="45"/>
        <v>-53.100000000000016</v>
      </c>
      <c r="AP31" s="228">
        <f t="shared" si="45"/>
        <v>0.91</v>
      </c>
      <c r="AQ31" s="228">
        <f t="shared" si="45"/>
        <v>6925.84</v>
      </c>
      <c r="AR31" s="228">
        <f t="shared" si="45"/>
        <v>1577.42</v>
      </c>
      <c r="AS31" s="228">
        <f t="shared" si="45"/>
        <v>5295.3200000000006</v>
      </c>
      <c r="AT31" s="228">
        <f t="shared" si="45"/>
        <v>11078.353999999998</v>
      </c>
      <c r="AU31" s="228">
        <f t="shared" si="45"/>
        <v>3568.2599999999998</v>
      </c>
      <c r="AV31" s="228">
        <f t="shared" si="45"/>
        <v>1174.01</v>
      </c>
      <c r="AW31" s="228">
        <f t="shared" si="45"/>
        <v>7.14</v>
      </c>
      <c r="AX31" s="228">
        <f t="shared" si="45"/>
        <v>146.09</v>
      </c>
      <c r="AY31" s="228">
        <f t="shared" si="45"/>
        <v>0</v>
      </c>
      <c r="AZ31" s="228">
        <f t="shared" si="45"/>
        <v>3422.17</v>
      </c>
      <c r="BA31" s="228">
        <f t="shared" si="45"/>
        <v>1327.24</v>
      </c>
      <c r="BB31" s="233">
        <f t="shared" si="45"/>
        <v>2241.02</v>
      </c>
      <c r="BC31" s="233">
        <f t="shared" si="45"/>
        <v>10552.894999999999</v>
      </c>
      <c r="BD31" s="228">
        <f t="shared" si="45"/>
        <v>3134.6499999999996</v>
      </c>
      <c r="BE31" s="228">
        <f t="shared" si="45"/>
        <v>1041.3500000000001</v>
      </c>
      <c r="BF31" s="228">
        <f t="shared" si="45"/>
        <v>12.36</v>
      </c>
      <c r="BG31" s="228">
        <f t="shared" si="45"/>
        <v>58.289999999999992</v>
      </c>
      <c r="BH31" s="228">
        <f t="shared" si="45"/>
        <v>0</v>
      </c>
      <c r="BI31" s="228">
        <f t="shared" si="45"/>
        <v>3076.3599999999997</v>
      </c>
      <c r="BJ31" s="228">
        <f t="shared" si="45"/>
        <v>1112</v>
      </c>
      <c r="BK31" s="228">
        <f t="shared" si="45"/>
        <v>2022.6499999999996</v>
      </c>
      <c r="BL31" s="228">
        <f t="shared" si="45"/>
        <v>10100.392</v>
      </c>
      <c r="BM31" s="234">
        <f t="shared" si="45"/>
        <v>3422.1199999999994</v>
      </c>
      <c r="BN31" s="228">
        <f t="shared" si="45"/>
        <v>1165.9600000000003</v>
      </c>
      <c r="BO31" s="228">
        <f t="shared" si="45"/>
        <v>0.67</v>
      </c>
      <c r="BP31" s="228">
        <f t="shared" si="45"/>
        <v>144.02000000000001</v>
      </c>
      <c r="BQ31" s="228">
        <f t="shared" si="45"/>
        <v>0</v>
      </c>
      <c r="BR31" s="228">
        <f t="shared" si="45"/>
        <v>3278.1</v>
      </c>
      <c r="BS31" s="228">
        <f t="shared" si="45"/>
        <v>1310.6500000000001</v>
      </c>
      <c r="BT31" s="235">
        <f t="shared" si="45"/>
        <v>2111.4699999999998</v>
      </c>
      <c r="BU31" s="235">
        <f t="shared" si="45"/>
        <v>10369.971000000001</v>
      </c>
      <c r="BV31" s="228">
        <f t="shared" ref="BV31:DE31" si="46">SUM(BV10:BV30)</f>
        <v>7671.38</v>
      </c>
      <c r="BW31" s="228">
        <f t="shared" si="46"/>
        <v>1434.5499999999997</v>
      </c>
      <c r="BX31" s="228">
        <f t="shared" si="46"/>
        <v>0.52</v>
      </c>
      <c r="BY31" s="228">
        <f t="shared" si="46"/>
        <v>251.76</v>
      </c>
      <c r="BZ31" s="228">
        <f t="shared" si="46"/>
        <v>6.3000000000000007</v>
      </c>
      <c r="CA31" s="228">
        <f t="shared" si="46"/>
        <v>7419.62</v>
      </c>
      <c r="CB31" s="228">
        <f t="shared" si="46"/>
        <v>1693.13</v>
      </c>
      <c r="CC31" s="233">
        <f t="shared" si="46"/>
        <v>5978.25</v>
      </c>
      <c r="CD31" s="233">
        <f t="shared" si="46"/>
        <v>11522.357999999998</v>
      </c>
      <c r="CE31" s="234">
        <f t="shared" si="46"/>
        <v>19416.260000000002</v>
      </c>
      <c r="CF31" s="234">
        <f t="shared" si="46"/>
        <v>2227.7600000000007</v>
      </c>
      <c r="CG31" s="234">
        <f t="shared" si="46"/>
        <v>4.7</v>
      </c>
      <c r="CH31" s="234">
        <f t="shared" si="46"/>
        <v>281.53999999999996</v>
      </c>
      <c r="CI31" s="234">
        <f t="shared" si="46"/>
        <v>21.4</v>
      </c>
      <c r="CJ31" s="234">
        <f t="shared" si="46"/>
        <v>19134.719999999998</v>
      </c>
      <c r="CK31" s="234">
        <f t="shared" si="46"/>
        <v>2535.3999999999996</v>
      </c>
      <c r="CL31" s="234">
        <f t="shared" si="46"/>
        <v>16880.860000000004</v>
      </c>
      <c r="CM31" s="234">
        <f t="shared" si="46"/>
        <v>15041.198</v>
      </c>
      <c r="CN31" s="228">
        <f t="shared" si="46"/>
        <v>25148.47</v>
      </c>
      <c r="CO31" s="228">
        <f t="shared" si="46"/>
        <v>2473.3999999999996</v>
      </c>
      <c r="CP31" s="228">
        <f t="shared" si="46"/>
        <v>0.01</v>
      </c>
      <c r="CQ31" s="228">
        <f t="shared" si="46"/>
        <v>396.54</v>
      </c>
      <c r="CR31" s="228">
        <f t="shared" si="46"/>
        <v>47.74</v>
      </c>
      <c r="CS31" s="228">
        <f t="shared" si="46"/>
        <v>24751.93</v>
      </c>
      <c r="CT31" s="228">
        <f t="shared" si="46"/>
        <v>2917.6899999999991</v>
      </c>
      <c r="CU31" s="235">
        <f t="shared" si="46"/>
        <v>22230.78000000001</v>
      </c>
      <c r="CV31" s="235">
        <f t="shared" si="46"/>
        <v>17213.740000000002</v>
      </c>
      <c r="CW31" s="228">
        <f t="shared" si="46"/>
        <v>34716.520000000004</v>
      </c>
      <c r="CX31" s="228">
        <f t="shared" si="46"/>
        <v>2912.5199999999991</v>
      </c>
      <c r="CY31" s="228">
        <f t="shared" si="46"/>
        <v>39.72</v>
      </c>
      <c r="CZ31" s="228">
        <f t="shared" si="46"/>
        <v>687.82999999999993</v>
      </c>
      <c r="DA31" s="228">
        <f t="shared" si="46"/>
        <v>65.63</v>
      </c>
      <c r="DB31" s="228">
        <f t="shared" si="46"/>
        <v>34028.689999999995</v>
      </c>
      <c r="DC31" s="228">
        <f t="shared" si="46"/>
        <v>3705.7000000000003</v>
      </c>
      <c r="DD31" s="235">
        <f t="shared" si="46"/>
        <v>31010.819999999996</v>
      </c>
      <c r="DE31" s="233">
        <f t="shared" si="46"/>
        <v>18770.320000000003</v>
      </c>
      <c r="DF31" s="236"/>
      <c r="DG31" s="233">
        <f t="shared" ref="DG31:DS31" si="47">SUM(DG10:DG30)</f>
        <v>205744.50999999995</v>
      </c>
      <c r="DH31" s="235">
        <f t="shared" si="47"/>
        <v>0</v>
      </c>
      <c r="DI31" s="237">
        <f t="shared" si="47"/>
        <v>208836.15</v>
      </c>
      <c r="DJ31" s="238">
        <f t="shared" si="47"/>
        <v>24453.48</v>
      </c>
      <c r="DK31" s="238">
        <f t="shared" si="47"/>
        <v>117.47000000000003</v>
      </c>
      <c r="DL31" s="238">
        <f t="shared" si="47"/>
        <v>281.36</v>
      </c>
      <c r="DM31" s="238">
        <f t="shared" si="47"/>
        <v>3091.6400000000003</v>
      </c>
      <c r="DN31" s="238">
        <f t="shared" si="47"/>
        <v>27943.949999999997</v>
      </c>
      <c r="DO31" s="239">
        <f t="shared" si="47"/>
        <v>180892.19999999998</v>
      </c>
      <c r="DP31" s="239">
        <f t="shared" si="47"/>
        <v>205744.50999999995</v>
      </c>
      <c r="DQ31" s="239">
        <f t="shared" si="47"/>
        <v>174465.35399999999</v>
      </c>
      <c r="DR31" s="239">
        <f t="shared" si="47"/>
        <v>174465.35399999999</v>
      </c>
      <c r="DS31" s="239">
        <f t="shared" si="47"/>
        <v>205744.50999999995</v>
      </c>
    </row>
    <row r="32" spans="1:129">
      <c r="G32" s="109"/>
      <c r="K32" s="107"/>
      <c r="L32" s="107"/>
      <c r="M32" s="107"/>
      <c r="N32" s="107"/>
      <c r="O32" s="107"/>
      <c r="P32" s="107"/>
      <c r="Q32" s="107"/>
      <c r="R32" s="241"/>
      <c r="S32" s="241"/>
      <c r="T32" s="242"/>
      <c r="U32" s="242"/>
      <c r="V32" s="243"/>
      <c r="W32" s="242"/>
      <c r="X32" s="242"/>
      <c r="Y32" s="242"/>
      <c r="Z32" s="242"/>
      <c r="AA32" s="242"/>
      <c r="AB32" s="242"/>
      <c r="AC32" s="109"/>
      <c r="AF32" s="109"/>
      <c r="BE32" s="244"/>
      <c r="BN32" s="244"/>
      <c r="BO32" s="244"/>
      <c r="BP32" s="244"/>
      <c r="BQ32" s="244"/>
      <c r="BR32" s="244"/>
      <c r="BS32" s="244"/>
      <c r="BT32" s="244"/>
      <c r="BU32" s="244"/>
      <c r="BV32" s="244"/>
      <c r="BW32" s="244"/>
      <c r="BX32" s="244"/>
      <c r="BY32" s="244"/>
      <c r="BZ32" s="244"/>
      <c r="CA32" s="244"/>
      <c r="CB32" s="244"/>
      <c r="CC32" s="244"/>
      <c r="CD32" s="244"/>
      <c r="CE32" s="244"/>
      <c r="CF32" s="244"/>
      <c r="CG32" s="109"/>
      <c r="CH32" s="109"/>
      <c r="CI32" s="109"/>
      <c r="CJ32" s="245"/>
      <c r="CK32" s="245"/>
      <c r="CL32" s="245"/>
      <c r="CM32" s="245"/>
      <c r="CN32" s="109"/>
      <c r="CO32" s="244"/>
      <c r="CP32" s="246"/>
      <c r="CQ32" s="246"/>
      <c r="CR32" s="246"/>
      <c r="CS32" s="246"/>
      <c r="CT32" s="246"/>
      <c r="CU32" s="246"/>
      <c r="CV32" s="246"/>
      <c r="CW32" s="246"/>
      <c r="CX32" s="244"/>
      <c r="CY32" s="244"/>
      <c r="CZ32" s="244"/>
      <c r="DA32" s="244"/>
      <c r="DB32" s="244"/>
      <c r="DC32" s="244"/>
      <c r="DD32" s="244"/>
      <c r="DE32" s="244"/>
      <c r="DF32" s="244"/>
      <c r="DG32" s="244"/>
      <c r="DH32" s="244"/>
      <c r="DI32" s="247"/>
      <c r="DJ32" s="247"/>
      <c r="DK32" s="247"/>
      <c r="DL32" s="247"/>
      <c r="DM32" s="247"/>
      <c r="DN32" s="247"/>
      <c r="DO32" s="248"/>
    </row>
    <row r="33" spans="1:123" ht="15.75" customHeight="1">
      <c r="G33" s="109"/>
      <c r="K33" s="107"/>
      <c r="L33" s="107"/>
      <c r="M33" s="107"/>
      <c r="N33" s="107"/>
      <c r="O33" s="107"/>
      <c r="P33" s="107"/>
      <c r="Q33" s="107"/>
      <c r="R33" s="241"/>
      <c r="S33" s="241"/>
      <c r="T33" s="242"/>
      <c r="U33" s="242"/>
      <c r="V33" s="243"/>
      <c r="W33" s="242"/>
      <c r="X33" s="242"/>
      <c r="Y33" s="242"/>
      <c r="Z33" s="242"/>
      <c r="AA33" s="242"/>
      <c r="AB33" s="242"/>
      <c r="AC33" s="109"/>
      <c r="AF33" s="109"/>
      <c r="BE33" s="244"/>
      <c r="BN33" s="244"/>
      <c r="BO33" s="244"/>
      <c r="BP33" s="244"/>
      <c r="BQ33" s="244"/>
      <c r="BR33" s="244"/>
      <c r="BS33" s="244"/>
      <c r="BT33" s="244"/>
      <c r="BU33" s="244"/>
      <c r="BV33" s="244"/>
      <c r="BW33" s="244"/>
      <c r="BX33" s="244"/>
      <c r="BY33" s="244"/>
      <c r="BZ33" s="244"/>
      <c r="CA33" s="244"/>
      <c r="CB33" s="244"/>
      <c r="CC33" s="244"/>
      <c r="CD33" s="244"/>
      <c r="CE33" s="244"/>
      <c r="CF33" s="244"/>
      <c r="CG33" s="109"/>
      <c r="CH33" s="109"/>
      <c r="CI33" s="109"/>
      <c r="CJ33" s="245"/>
      <c r="CK33" s="245"/>
      <c r="CL33" s="245"/>
      <c r="CM33" s="245"/>
      <c r="CN33" s="109"/>
      <c r="CO33" s="244"/>
      <c r="CP33" s="246"/>
      <c r="CQ33" s="246"/>
      <c r="CR33" s="246"/>
      <c r="CS33" s="246"/>
      <c r="CT33" s="246"/>
      <c r="CU33" s="246"/>
      <c r="CV33" s="246"/>
      <c r="CW33" s="246"/>
      <c r="CX33" s="244"/>
      <c r="CY33" s="244"/>
      <c r="CZ33" s="244"/>
      <c r="DA33" s="244"/>
      <c r="DB33" s="244"/>
      <c r="DC33" s="244"/>
      <c r="DD33" s="244"/>
      <c r="DE33" s="244"/>
      <c r="DF33" s="244"/>
      <c r="DG33" s="244"/>
      <c r="DH33" s="244"/>
      <c r="DI33" s="249" t="s">
        <v>169</v>
      </c>
      <c r="DJ33" s="247"/>
      <c r="DK33" s="247"/>
      <c r="DL33" s="247"/>
      <c r="DM33" s="247"/>
      <c r="DN33" s="247"/>
      <c r="DO33" s="248"/>
      <c r="DS33" s="109"/>
    </row>
    <row r="34" spans="1:123" ht="15.75" customHeight="1">
      <c r="G34" s="109"/>
      <c r="K34" s="107"/>
      <c r="L34" s="107"/>
      <c r="M34" s="107"/>
      <c r="N34" s="107"/>
      <c r="O34" s="107"/>
      <c r="P34" s="107"/>
      <c r="Q34" s="107"/>
      <c r="R34" s="241"/>
      <c r="S34" s="241"/>
      <c r="T34" s="242"/>
      <c r="U34" s="242"/>
      <c r="V34" s="243"/>
      <c r="W34" s="242"/>
      <c r="X34" s="242"/>
      <c r="Y34" s="242"/>
      <c r="Z34" s="242"/>
      <c r="AA34" s="242"/>
      <c r="AB34" s="242"/>
      <c r="AC34" s="109"/>
      <c r="AF34" s="109"/>
      <c r="BE34" s="244"/>
      <c r="BN34" s="244"/>
      <c r="BO34" s="244"/>
      <c r="BP34" s="244"/>
      <c r="BQ34" s="244"/>
      <c r="BR34" s="244"/>
      <c r="BS34" s="244"/>
      <c r="BT34" s="244"/>
      <c r="BU34" s="244"/>
      <c r="BV34" s="244"/>
      <c r="BW34" s="244"/>
      <c r="BX34" s="244"/>
      <c r="BY34" s="244"/>
      <c r="BZ34" s="244"/>
      <c r="CA34" s="244"/>
      <c r="CB34" s="244"/>
      <c r="CC34" s="244"/>
      <c r="CD34" s="244"/>
      <c r="CE34" s="244"/>
      <c r="CF34" s="244"/>
      <c r="CG34" s="109"/>
      <c r="CH34" s="109"/>
      <c r="CI34" s="109"/>
      <c r="CJ34" s="245"/>
      <c r="CK34" s="245"/>
      <c r="CL34" s="245"/>
      <c r="CM34" s="245"/>
      <c r="CN34" s="109"/>
      <c r="CO34" s="244"/>
      <c r="CP34" s="246"/>
      <c r="CQ34" s="246"/>
      <c r="CR34" s="246"/>
      <c r="CS34" s="246"/>
      <c r="CT34" s="246"/>
      <c r="CU34" s="246"/>
      <c r="CV34" s="246"/>
      <c r="CW34" s="246"/>
      <c r="CX34" s="244"/>
      <c r="CY34" s="244"/>
      <c r="CZ34" s="244"/>
      <c r="DA34" s="244"/>
      <c r="DB34" s="244"/>
      <c r="DC34" s="244"/>
      <c r="DD34" s="244"/>
      <c r="DE34" s="244"/>
      <c r="DF34" s="244"/>
      <c r="DG34" s="244"/>
      <c r="DH34" s="244"/>
      <c r="DI34" s="249"/>
      <c r="DJ34" s="247"/>
      <c r="DK34" s="247"/>
      <c r="DL34" s="247"/>
      <c r="DM34" s="247"/>
      <c r="DN34" s="247"/>
      <c r="DO34" s="248"/>
      <c r="DR34" s="109"/>
    </row>
    <row r="35" spans="1:123" ht="48" customHeight="1">
      <c r="G35" s="109"/>
      <c r="K35" s="107"/>
      <c r="L35" s="107"/>
      <c r="M35" s="107"/>
      <c r="N35" s="107"/>
      <c r="O35" s="107"/>
      <c r="P35" s="107"/>
      <c r="Q35" s="107"/>
      <c r="R35" s="241"/>
      <c r="S35" s="241"/>
      <c r="T35" s="242"/>
      <c r="U35" s="242"/>
      <c r="V35" s="243"/>
      <c r="W35" s="242"/>
      <c r="X35" s="242"/>
      <c r="Y35" s="242"/>
      <c r="Z35" s="242"/>
      <c r="AA35" s="242"/>
      <c r="AB35" s="242"/>
      <c r="AC35" s="109"/>
      <c r="AF35" s="109"/>
      <c r="BE35" s="244"/>
      <c r="BN35" s="244"/>
      <c r="BO35" s="244"/>
      <c r="BP35" s="244"/>
      <c r="BQ35" s="244"/>
      <c r="BR35" s="244"/>
      <c r="BS35" s="244"/>
      <c r="BT35" s="244"/>
      <c r="BU35" s="244"/>
      <c r="BV35" s="244"/>
      <c r="BW35" s="244"/>
      <c r="BX35" s="244"/>
      <c r="BY35" s="244"/>
      <c r="BZ35" s="244"/>
      <c r="CA35" s="244"/>
      <c r="CB35" s="244"/>
      <c r="CC35" s="244"/>
      <c r="CD35" s="244"/>
      <c r="CE35" s="244"/>
      <c r="CF35" s="244"/>
      <c r="CG35" s="109"/>
      <c r="CH35" s="109"/>
      <c r="CI35" s="109"/>
      <c r="CJ35" s="245"/>
      <c r="CK35" s="245"/>
      <c r="CL35" s="245"/>
      <c r="CM35" s="245"/>
      <c r="CN35" s="109"/>
      <c r="CO35" s="244"/>
      <c r="CP35" s="246"/>
      <c r="CQ35" s="246"/>
      <c r="CR35" s="246"/>
      <c r="CS35" s="246"/>
      <c r="CT35" s="246"/>
      <c r="CU35" s="246"/>
      <c r="CV35" s="246"/>
      <c r="CW35" s="246"/>
      <c r="CX35" s="244"/>
      <c r="CY35" s="244"/>
      <c r="CZ35" s="244"/>
      <c r="DA35" s="244"/>
      <c r="DB35" s="244"/>
      <c r="DC35" s="244"/>
      <c r="DD35" s="244"/>
      <c r="DE35" s="244"/>
      <c r="DF35" s="244"/>
      <c r="DG35" s="244"/>
      <c r="DH35" s="244"/>
      <c r="DI35" s="250" t="s">
        <v>170</v>
      </c>
      <c r="DJ35" s="250"/>
      <c r="DK35" s="250"/>
      <c r="DL35" s="250"/>
      <c r="DM35" s="250" t="s">
        <v>171</v>
      </c>
      <c r="DN35" s="247"/>
      <c r="DO35" s="248"/>
    </row>
    <row r="36" spans="1:123" ht="48" customHeight="1">
      <c r="G36" s="109"/>
      <c r="K36" s="107"/>
      <c r="L36" s="107"/>
      <c r="M36" s="107"/>
      <c r="N36" s="107"/>
      <c r="O36" s="107"/>
      <c r="P36" s="107"/>
      <c r="Q36" s="107"/>
      <c r="R36" s="241"/>
      <c r="S36" s="241"/>
      <c r="T36" s="242"/>
      <c r="U36" s="242"/>
      <c r="V36" s="243"/>
      <c r="W36" s="242"/>
      <c r="X36" s="242"/>
      <c r="Y36" s="242"/>
      <c r="Z36" s="242"/>
      <c r="AA36" s="242"/>
      <c r="AB36" s="242"/>
      <c r="AC36" s="109"/>
      <c r="AF36" s="109"/>
      <c r="BE36" s="244"/>
      <c r="BN36" s="244"/>
      <c r="BO36" s="244"/>
      <c r="BP36" s="244"/>
      <c r="BQ36" s="244"/>
      <c r="BR36" s="244"/>
      <c r="BS36" s="244"/>
      <c r="BT36" s="244"/>
      <c r="BU36" s="244"/>
      <c r="BV36" s="244"/>
      <c r="BW36" s="244"/>
      <c r="BX36" s="244"/>
      <c r="BY36" s="244"/>
      <c r="BZ36" s="244"/>
      <c r="CA36" s="244"/>
      <c r="CB36" s="244"/>
      <c r="CC36" s="244"/>
      <c r="CD36" s="244"/>
      <c r="CE36" s="244"/>
      <c r="CF36" s="244"/>
      <c r="CG36" s="109"/>
      <c r="CH36" s="109"/>
      <c r="CI36" s="109"/>
      <c r="CJ36" s="245"/>
      <c r="CK36" s="245"/>
      <c r="CL36" s="245"/>
      <c r="CM36" s="245"/>
      <c r="CN36" s="109"/>
      <c r="CO36" s="244"/>
      <c r="CP36" s="246"/>
      <c r="CQ36" s="246"/>
      <c r="CR36" s="246"/>
      <c r="CS36" s="246"/>
      <c r="CT36" s="246"/>
      <c r="CU36" s="246"/>
      <c r="CV36" s="246"/>
      <c r="CW36" s="246"/>
      <c r="CX36" s="244"/>
      <c r="CY36" s="244"/>
      <c r="CZ36" s="244"/>
      <c r="DA36" s="244"/>
      <c r="DB36" s="244"/>
      <c r="DC36" s="244"/>
      <c r="DD36" s="244"/>
      <c r="DE36" s="244"/>
      <c r="DF36" s="244"/>
      <c r="DG36" s="244"/>
      <c r="DH36" s="244"/>
      <c r="DI36" s="250"/>
      <c r="DJ36" s="250"/>
      <c r="DK36" s="250"/>
      <c r="DL36" s="250"/>
      <c r="DM36" s="250"/>
      <c r="DN36" s="247"/>
      <c r="DO36" s="248"/>
      <c r="DQ36" s="109">
        <f>DO31-DQ31</f>
        <v>6426.8459999999905</v>
      </c>
    </row>
    <row r="37" spans="1:123" s="245" customFormat="1" ht="15" customHeight="1">
      <c r="A37" s="251"/>
      <c r="I37" s="251">
        <f>B31-C31-D31-E31-I31-F31</f>
        <v>3.637978807091713E-12</v>
      </c>
      <c r="J37" s="251"/>
      <c r="L37" s="251"/>
      <c r="M37" s="251"/>
      <c r="N37" s="251"/>
      <c r="O37" s="251"/>
      <c r="P37" s="251"/>
      <c r="Q37" s="251"/>
      <c r="R37" s="251">
        <f>K31-L31-M31-N31-R31-P31</f>
        <v>-7.2759576141834259E-12</v>
      </c>
      <c r="S37" s="251"/>
      <c r="AA37" s="251">
        <f>T31-U31-V31-W31-AA31-Y31</f>
        <v>-2.4726887204451486E-12</v>
      </c>
      <c r="AB37" s="251"/>
      <c r="AJ37" s="251">
        <f>AC31-AD31-AE31-AF31-AJ31-AG31</f>
        <v>1.0768275160444318E-11</v>
      </c>
      <c r="AK37" s="251"/>
      <c r="AS37" s="251">
        <f>AL31-AM31-AN31-AO31-AS31-AP31</f>
        <v>-1.9645396420742145E-12</v>
      </c>
      <c r="AT37" s="251"/>
      <c r="AU37" s="251"/>
      <c r="AV37" s="251"/>
      <c r="AW37" s="251"/>
      <c r="AX37" s="251"/>
      <c r="AY37" s="251"/>
      <c r="AZ37" s="251"/>
      <c r="BB37" s="251">
        <f>AU31-AV31-AW31-AX31-BB31</f>
        <v>0</v>
      </c>
      <c r="BC37" s="251"/>
      <c r="BD37" s="251"/>
      <c r="BM37" s="251">
        <f>BD31-BE31-BF31-BG31-BK31</f>
        <v>0</v>
      </c>
      <c r="BV37" s="251">
        <f>BM31-BN31-BO31-BP31-BT31</f>
        <v>0</v>
      </c>
      <c r="CE37" s="251">
        <f>BV31-BW31-BX31-BY31-CC31-BZ31</f>
        <v>-7.2830630415410269E-13</v>
      </c>
      <c r="CF37" s="251"/>
      <c r="CO37" s="251">
        <f>CE31-CF31-CG31-CH31-CL31-CI31</f>
        <v>-5.8193450058752205E-12</v>
      </c>
      <c r="CW37" s="251">
        <f>CN31-CO31-CP31-CQ31-CU31-CR31</f>
        <v>-9.3152152658149134E-12</v>
      </c>
      <c r="DD37" s="251">
        <f>CW31-CX31-CY31-CZ31-DD31-DA31</f>
        <v>8.2991391536779702E-12</v>
      </c>
      <c r="DI37" s="252"/>
      <c r="DJ37" s="253"/>
      <c r="DK37" s="253"/>
      <c r="DL37" s="253"/>
      <c r="DM37" s="253"/>
      <c r="DN37" s="253"/>
      <c r="DO37" s="251">
        <f>DI31-DJ31-DK31-DM31-DO31-DL31</f>
        <v>-1.3983481039758772E-11</v>
      </c>
    </row>
    <row r="38" spans="1:123" s="115" customFormat="1">
      <c r="A38" s="254"/>
      <c r="B38" s="254"/>
      <c r="C38" s="254"/>
      <c r="D38" s="254"/>
      <c r="E38" s="254"/>
      <c r="F38" s="254"/>
      <c r="G38" s="254"/>
      <c r="H38" s="254"/>
      <c r="I38" s="255">
        <f>B31-H31-I31</f>
        <v>0</v>
      </c>
      <c r="J38" s="255"/>
      <c r="R38" s="255">
        <f>K31-Q31-R31</f>
        <v>0</v>
      </c>
      <c r="S38" s="255"/>
      <c r="AA38" s="255">
        <f>T31-Z31-AA31</f>
        <v>0</v>
      </c>
      <c r="AB38" s="255"/>
      <c r="AJ38" s="255">
        <f>AC31-AI31-AJ31</f>
        <v>0</v>
      </c>
      <c r="AK38" s="255"/>
      <c r="AL38" s="256"/>
      <c r="AM38" s="256"/>
      <c r="AN38" s="256"/>
      <c r="AO38" s="256"/>
      <c r="AP38" s="256"/>
      <c r="AQ38" s="256"/>
      <c r="AS38" s="255">
        <f>AL31-AR31-AS31</f>
        <v>0</v>
      </c>
      <c r="AT38" s="255"/>
      <c r="AV38" s="257"/>
      <c r="BB38" s="255">
        <f>AU31-BA31-BB31</f>
        <v>0</v>
      </c>
      <c r="BC38" s="255"/>
      <c r="BD38" s="255"/>
      <c r="BM38" s="255">
        <f>BD31-BJ31-BK31</f>
        <v>0</v>
      </c>
      <c r="BV38" s="255">
        <f>BM31-BS31-BT31</f>
        <v>0</v>
      </c>
      <c r="CE38" s="255">
        <f>BV31-CB31-CC31</f>
        <v>0</v>
      </c>
      <c r="CF38" s="255"/>
      <c r="CO38" s="255">
        <f>CE31-CK31-CL31</f>
        <v>0</v>
      </c>
      <c r="CW38" s="255">
        <f>CN31-CT31-CU31</f>
        <v>0</v>
      </c>
      <c r="DD38" s="255">
        <f>CW31-DC31-DD31</f>
        <v>0</v>
      </c>
      <c r="DI38" s="258"/>
      <c r="DJ38" s="259"/>
      <c r="DK38" s="259"/>
      <c r="DL38" s="259"/>
      <c r="DM38" s="259"/>
      <c r="DN38" s="258"/>
      <c r="DO38" s="255"/>
    </row>
    <row r="39" spans="1:123" s="115" customFormat="1">
      <c r="A39" s="254"/>
      <c r="B39" s="254"/>
      <c r="C39" s="254"/>
      <c r="D39" s="254"/>
      <c r="E39" s="254"/>
      <c r="F39" s="254"/>
      <c r="G39" s="254"/>
      <c r="H39" s="254"/>
      <c r="I39" s="260"/>
      <c r="J39" s="260"/>
      <c r="AL39" s="256"/>
      <c r="AM39" s="256"/>
      <c r="AN39" s="256"/>
      <c r="AO39" s="256"/>
      <c r="AP39" s="256"/>
      <c r="AQ39" s="256"/>
      <c r="AV39" s="257"/>
      <c r="DI39" s="261"/>
      <c r="DJ39" s="262"/>
      <c r="DK39" s="262"/>
      <c r="DL39" s="262"/>
      <c r="DM39" s="263"/>
      <c r="DN39" s="258"/>
      <c r="DO39" s="264"/>
    </row>
    <row r="40" spans="1:123">
      <c r="A40" s="111"/>
      <c r="B40" s="112"/>
      <c r="C40" s="112"/>
      <c r="D40" s="112"/>
      <c r="E40" s="265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AW40" s="207"/>
      <c r="BF40" s="207"/>
      <c r="CO40" s="207"/>
    </row>
    <row r="41" spans="1:123">
      <c r="A41" s="266"/>
      <c r="B41" s="112"/>
      <c r="C41" s="112"/>
      <c r="D41" s="112"/>
      <c r="E41" s="112"/>
      <c r="F41" s="112"/>
      <c r="G41" s="112"/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</row>
    <row r="42" spans="1:123">
      <c r="A42" s="266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2"/>
      <c r="V42" s="112"/>
      <c r="W42" s="112"/>
      <c r="X42" s="112"/>
      <c r="Y42" s="112"/>
    </row>
    <row r="43" spans="1:123" ht="15.75" customHeight="1">
      <c r="A43" s="266"/>
      <c r="B43" s="112"/>
      <c r="C43" s="112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</row>
    <row r="44" spans="1:123" ht="12.75" customHeight="1">
      <c r="A44" s="266"/>
      <c r="B44" s="112"/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2"/>
      <c r="V44" s="112"/>
      <c r="W44" s="112"/>
      <c r="X44" s="112"/>
      <c r="Y44" s="112"/>
    </row>
    <row r="45" spans="1:123" ht="12.75" customHeight="1">
      <c r="A45" s="266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2"/>
      <c r="V45" s="112"/>
      <c r="W45" s="112"/>
      <c r="X45" s="112"/>
      <c r="Y45" s="112"/>
    </row>
    <row r="46" spans="1:123">
      <c r="A46" s="266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</row>
    <row r="47" spans="1:123">
      <c r="A47" s="266"/>
      <c r="B47" s="112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</row>
    <row r="48" spans="1:123">
      <c r="A48" s="266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</row>
    <row r="49" spans="1:25">
      <c r="A49" s="266"/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</row>
    <row r="50" spans="1:25">
      <c r="A50" s="266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</row>
    <row r="51" spans="1:25">
      <c r="A51" s="266"/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</row>
    <row r="52" spans="1:25">
      <c r="A52" s="266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</row>
    <row r="53" spans="1:25">
      <c r="A53" s="266"/>
      <c r="B53" s="112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</row>
    <row r="54" spans="1:25">
      <c r="A54" s="266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</row>
    <row r="55" spans="1:25">
      <c r="A55" s="266"/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</row>
    <row r="56" spans="1:25">
      <c r="A56" s="266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</row>
    <row r="57" spans="1:25">
      <c r="A57" s="266"/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</row>
    <row r="58" spans="1:25">
      <c r="A58" s="266"/>
      <c r="B58" s="112"/>
      <c r="C58" s="112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</row>
    <row r="59" spans="1:25">
      <c r="A59" s="266"/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</row>
    <row r="60" spans="1:25">
      <c r="A60" s="266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</row>
    <row r="61" spans="1:25">
      <c r="A61" s="266"/>
      <c r="B61" s="112"/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</row>
    <row r="62" spans="1:25">
      <c r="A62" s="266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</row>
    <row r="63" spans="1:25">
      <c r="A63" s="266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</row>
    <row r="64" spans="1:25">
      <c r="A64" s="266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2"/>
    </row>
    <row r="65" spans="1:25">
      <c r="A65" s="266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</row>
    <row r="66" spans="1:25">
      <c r="A66" s="266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2"/>
    </row>
    <row r="67" spans="1:25">
      <c r="A67" s="266"/>
      <c r="B67" s="112"/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</row>
    <row r="68" spans="1:25">
      <c r="A68" s="266"/>
      <c r="B68" s="112"/>
      <c r="C68" s="112"/>
      <c r="D68" s="112"/>
      <c r="E68" s="112"/>
      <c r="F68" s="112"/>
      <c r="G68" s="112"/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2"/>
    </row>
    <row r="69" spans="1:25">
      <c r="A69" s="266"/>
      <c r="B69" s="112"/>
      <c r="C69" s="112"/>
      <c r="D69" s="112"/>
      <c r="E69" s="112"/>
      <c r="F69" s="112"/>
      <c r="G69" s="112"/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</row>
    <row r="70" spans="1:25">
      <c r="A70" s="266"/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2"/>
    </row>
    <row r="71" spans="1:25">
      <c r="A71" s="266"/>
      <c r="B71" s="112"/>
      <c r="C71" s="112"/>
      <c r="D71" s="112"/>
      <c r="E71" s="112"/>
      <c r="F71" s="112"/>
      <c r="G71" s="112"/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</row>
    <row r="72" spans="1:25">
      <c r="A72" s="266"/>
      <c r="B72" s="112"/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2"/>
    </row>
    <row r="73" spans="1:25">
      <c r="A73" s="266"/>
      <c r="B73" s="112"/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2"/>
    </row>
    <row r="74" spans="1:25">
      <c r="A74" s="266"/>
      <c r="B74" s="112"/>
      <c r="C74" s="112"/>
      <c r="D74" s="112"/>
      <c r="E74" s="112"/>
      <c r="F74" s="112"/>
      <c r="G74" s="112"/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2"/>
    </row>
    <row r="75" spans="1:25">
      <c r="A75" s="266"/>
      <c r="B75" s="112"/>
      <c r="C75" s="112"/>
      <c r="D75" s="112"/>
      <c r="E75" s="112"/>
      <c r="F75" s="112"/>
      <c r="G75" s="112"/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2"/>
    </row>
    <row r="76" spans="1:25">
      <c r="A76" s="266"/>
      <c r="B76" s="112"/>
      <c r="C76" s="112"/>
      <c r="D76" s="112"/>
      <c r="E76" s="112"/>
      <c r="F76" s="112"/>
      <c r="G76" s="112"/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2"/>
    </row>
    <row r="77" spans="1:25">
      <c r="A77" s="266"/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</row>
    <row r="78" spans="1:25">
      <c r="A78" s="266"/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</row>
    <row r="79" spans="1:25">
      <c r="A79" s="266"/>
      <c r="B79" s="112"/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</row>
    <row r="80" spans="1:25">
      <c r="A80" s="266"/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</row>
    <row r="81" spans="1:25">
      <c r="A81" s="266"/>
      <c r="B81" s="112"/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</row>
    <row r="82" spans="1:25">
      <c r="A82" s="266"/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</row>
    <row r="83" spans="1:25">
      <c r="A83" s="266"/>
      <c r="B83" s="112"/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</row>
    <row r="84" spans="1:25">
      <c r="A84" s="266"/>
      <c r="B84" s="112"/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</row>
    <row r="85" spans="1:25">
      <c r="A85" s="266"/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</row>
    <row r="86" spans="1:25">
      <c r="A86" s="266"/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</row>
    <row r="87" spans="1:25">
      <c r="A87" s="266"/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</row>
    <row r="88" spans="1:25">
      <c r="A88" s="266"/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</row>
    <row r="89" spans="1:25">
      <c r="A89" s="266"/>
      <c r="B89" s="112"/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2"/>
    </row>
    <row r="90" spans="1:25">
      <c r="A90" s="266"/>
      <c r="B90" s="112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</row>
    <row r="91" spans="1:25">
      <c r="A91" s="266"/>
      <c r="B91" s="112"/>
      <c r="C91" s="112"/>
      <c r="D91" s="112"/>
      <c r="E91" s="112"/>
      <c r="F91" s="112"/>
      <c r="G91" s="112"/>
      <c r="H91" s="112"/>
      <c r="I91" s="112"/>
      <c r="J91" s="112"/>
      <c r="K91" s="112"/>
      <c r="L91" s="112"/>
      <c r="M91" s="112"/>
      <c r="N91" s="112"/>
      <c r="O91" s="112"/>
      <c r="P91" s="112"/>
      <c r="Q91" s="112"/>
      <c r="R91" s="112"/>
      <c r="S91" s="112"/>
      <c r="T91" s="112"/>
      <c r="U91" s="112"/>
      <c r="V91" s="112"/>
      <c r="W91" s="112"/>
      <c r="X91" s="112"/>
      <c r="Y91" s="112"/>
    </row>
    <row r="92" spans="1:25">
      <c r="A92" s="266"/>
      <c r="B92" s="112"/>
      <c r="C92" s="112"/>
      <c r="D92" s="112"/>
      <c r="E92" s="112"/>
      <c r="F92" s="112"/>
      <c r="G92" s="112"/>
      <c r="H92" s="112"/>
      <c r="I92" s="112"/>
      <c r="J92" s="112"/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</row>
    <row r="93" spans="1:25">
      <c r="A93" s="266"/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</row>
    <row r="94" spans="1:25">
      <c r="A94" s="266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</row>
    <row r="95" spans="1:25">
      <c r="A95" s="266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</row>
    <row r="96" spans="1:25">
      <c r="A96" s="266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</row>
    <row r="97" spans="1:25">
      <c r="A97" s="266"/>
      <c r="B97" s="112"/>
      <c r="C97" s="112"/>
      <c r="D97" s="112"/>
      <c r="E97" s="112"/>
      <c r="F97" s="112"/>
      <c r="G97" s="112"/>
      <c r="H97" s="112"/>
      <c r="I97" s="112"/>
      <c r="J97" s="112"/>
      <c r="K97" s="112"/>
      <c r="L97" s="112"/>
      <c r="M97" s="112"/>
      <c r="N97" s="112"/>
      <c r="O97" s="112"/>
      <c r="P97" s="112"/>
      <c r="Q97" s="112"/>
      <c r="R97" s="112"/>
      <c r="S97" s="112"/>
      <c r="T97" s="112"/>
      <c r="U97" s="112"/>
      <c r="V97" s="112"/>
      <c r="W97" s="112"/>
      <c r="X97" s="112"/>
      <c r="Y97" s="112"/>
    </row>
    <row r="98" spans="1:25">
      <c r="A98" s="266"/>
      <c r="B98" s="112"/>
      <c r="C98" s="112"/>
      <c r="D98" s="112"/>
      <c r="E98" s="112"/>
      <c r="F98" s="112"/>
      <c r="G98" s="112"/>
      <c r="H98" s="112"/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112"/>
    </row>
    <row r="99" spans="1:25">
      <c r="A99" s="266"/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12"/>
      <c r="X99" s="112"/>
      <c r="Y99" s="112"/>
    </row>
    <row r="100" spans="1:25">
      <c r="A100" s="266"/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</row>
    <row r="101" spans="1:25">
      <c r="A101" s="266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  <c r="L101" s="112"/>
      <c r="M101" s="112"/>
      <c r="N101" s="112"/>
      <c r="O101" s="112"/>
      <c r="P101" s="112"/>
      <c r="Q101" s="112"/>
      <c r="R101" s="112"/>
      <c r="S101" s="112"/>
      <c r="T101" s="112"/>
      <c r="U101" s="112"/>
      <c r="V101" s="112"/>
      <c r="W101" s="112"/>
      <c r="X101" s="112"/>
      <c r="Y101" s="112"/>
    </row>
    <row r="102" spans="1:25">
      <c r="A102" s="266"/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</row>
    <row r="103" spans="1:25">
      <c r="A103" s="266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  <c r="L103" s="112"/>
      <c r="M103" s="112"/>
      <c r="N103" s="112"/>
      <c r="O103" s="112"/>
      <c r="P103" s="112"/>
      <c r="Q103" s="112"/>
      <c r="R103" s="112"/>
      <c r="S103" s="112"/>
      <c r="T103" s="112"/>
      <c r="U103" s="112"/>
      <c r="V103" s="112"/>
      <c r="W103" s="112"/>
      <c r="X103" s="112"/>
      <c r="Y103" s="112"/>
    </row>
    <row r="104" spans="1:25">
      <c r="A104" s="266"/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</row>
    <row r="105" spans="1:25">
      <c r="A105" s="266"/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12"/>
      <c r="X105" s="112"/>
      <c r="Y105" s="112"/>
    </row>
    <row r="106" spans="1:25">
      <c r="A106" s="266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  <c r="L106" s="112"/>
      <c r="M106" s="112"/>
      <c r="N106" s="112"/>
      <c r="O106" s="112"/>
      <c r="P106" s="112"/>
      <c r="Q106" s="112"/>
      <c r="R106" s="112"/>
      <c r="S106" s="112"/>
      <c r="T106" s="112"/>
      <c r="U106" s="112"/>
      <c r="V106" s="112"/>
      <c r="W106" s="112"/>
      <c r="X106" s="112"/>
      <c r="Y106" s="112"/>
    </row>
    <row r="107" spans="1:25">
      <c r="A107" s="266"/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112"/>
    </row>
    <row r="108" spans="1:25">
      <c r="A108" s="266"/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2"/>
      <c r="U108" s="112"/>
      <c r="V108" s="112"/>
      <c r="W108" s="112"/>
      <c r="X108" s="112"/>
      <c r="Y108" s="112"/>
    </row>
    <row r="109" spans="1:25">
      <c r="A109" s="266"/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112"/>
    </row>
    <row r="110" spans="1:25">
      <c r="A110" s="266"/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  <c r="L110" s="112"/>
      <c r="M110" s="112"/>
      <c r="N110" s="112"/>
      <c r="O110" s="112"/>
      <c r="P110" s="112"/>
      <c r="Q110" s="112"/>
      <c r="R110" s="112"/>
      <c r="S110" s="112"/>
      <c r="T110" s="112"/>
      <c r="U110" s="112"/>
      <c r="V110" s="112"/>
      <c r="W110" s="112"/>
      <c r="X110" s="112"/>
      <c r="Y110" s="112"/>
    </row>
    <row r="111" spans="1:25">
      <c r="A111" s="266"/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2"/>
      <c r="T111" s="112"/>
      <c r="U111" s="112"/>
      <c r="V111" s="112"/>
      <c r="W111" s="112"/>
      <c r="X111" s="112"/>
      <c r="Y111" s="112"/>
    </row>
    <row r="112" spans="1:25">
      <c r="A112" s="266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</row>
    <row r="113" spans="1:25">
      <c r="A113" s="266"/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</row>
    <row r="114" spans="1:25">
      <c r="A114" s="266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  <c r="L114" s="112"/>
      <c r="M114" s="112"/>
      <c r="N114" s="112"/>
      <c r="O114" s="112"/>
      <c r="P114" s="112"/>
      <c r="Q114" s="112"/>
      <c r="R114" s="112"/>
      <c r="S114" s="112"/>
      <c r="T114" s="112"/>
      <c r="U114" s="112"/>
      <c r="V114" s="112"/>
      <c r="W114" s="112"/>
      <c r="X114" s="112"/>
      <c r="Y114" s="112"/>
    </row>
    <row r="115" spans="1:25">
      <c r="A115" s="266"/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  <c r="L115" s="112"/>
      <c r="M115" s="112"/>
      <c r="N115" s="112"/>
      <c r="O115" s="112"/>
      <c r="P115" s="112"/>
      <c r="Q115" s="112"/>
      <c r="R115" s="112"/>
      <c r="S115" s="112"/>
      <c r="T115" s="112"/>
      <c r="U115" s="112"/>
      <c r="V115" s="112"/>
      <c r="W115" s="112"/>
      <c r="X115" s="112"/>
      <c r="Y115" s="112"/>
    </row>
    <row r="116" spans="1:25">
      <c r="A116" s="266"/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  <c r="L116" s="112"/>
      <c r="M116" s="112"/>
      <c r="N116" s="112"/>
      <c r="O116" s="112"/>
      <c r="P116" s="112"/>
      <c r="Q116" s="112"/>
      <c r="R116" s="112"/>
      <c r="S116" s="112"/>
      <c r="T116" s="112"/>
      <c r="U116" s="112"/>
      <c r="V116" s="112"/>
      <c r="W116" s="112"/>
      <c r="X116" s="112"/>
      <c r="Y116" s="112"/>
    </row>
    <row r="117" spans="1:25">
      <c r="A117" s="266"/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  <c r="L117" s="112"/>
      <c r="M117" s="112"/>
      <c r="N117" s="112"/>
      <c r="O117" s="112"/>
      <c r="P117" s="112"/>
      <c r="Q117" s="112"/>
      <c r="R117" s="112"/>
      <c r="S117" s="112"/>
      <c r="T117" s="112"/>
      <c r="U117" s="112"/>
      <c r="V117" s="112"/>
      <c r="W117" s="112"/>
      <c r="X117" s="112"/>
      <c r="Y117" s="112"/>
    </row>
    <row r="118" spans="1:25">
      <c r="A118" s="266"/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  <c r="N118" s="112"/>
      <c r="O118" s="112"/>
      <c r="P118" s="112"/>
      <c r="Q118" s="112"/>
      <c r="R118" s="112"/>
      <c r="S118" s="112"/>
      <c r="T118" s="112"/>
      <c r="U118" s="112"/>
      <c r="V118" s="112"/>
      <c r="W118" s="112"/>
      <c r="X118" s="112"/>
      <c r="Y118" s="112"/>
    </row>
    <row r="119" spans="1:25">
      <c r="A119" s="266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  <c r="L119" s="112"/>
      <c r="M119" s="112"/>
      <c r="N119" s="112"/>
      <c r="O119" s="112"/>
      <c r="P119" s="112"/>
      <c r="Q119" s="112"/>
      <c r="R119" s="112"/>
      <c r="S119" s="112"/>
      <c r="T119" s="112"/>
      <c r="U119" s="112"/>
      <c r="V119" s="112"/>
      <c r="W119" s="112"/>
      <c r="X119" s="112"/>
      <c r="Y119" s="112"/>
    </row>
    <row r="120" spans="1:25">
      <c r="A120" s="266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  <c r="N120" s="112"/>
      <c r="O120" s="112"/>
      <c r="P120" s="112"/>
      <c r="Q120" s="112"/>
      <c r="R120" s="112"/>
      <c r="S120" s="112"/>
      <c r="T120" s="112"/>
      <c r="U120" s="112"/>
      <c r="V120" s="112"/>
      <c r="W120" s="112"/>
      <c r="X120" s="112"/>
      <c r="Y120" s="112"/>
    </row>
    <row r="121" spans="1:25">
      <c r="A121" s="266"/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  <c r="L121" s="112"/>
      <c r="M121" s="112"/>
      <c r="N121" s="112"/>
      <c r="O121" s="112"/>
      <c r="P121" s="112"/>
      <c r="Q121" s="112"/>
      <c r="R121" s="112"/>
      <c r="S121" s="112"/>
      <c r="T121" s="112"/>
      <c r="U121" s="112"/>
      <c r="V121" s="112"/>
      <c r="W121" s="112"/>
      <c r="X121" s="112"/>
      <c r="Y121" s="112"/>
    </row>
    <row r="122" spans="1:25">
      <c r="A122" s="266"/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  <c r="S122" s="112"/>
      <c r="T122" s="112"/>
      <c r="U122" s="112"/>
      <c r="V122" s="112"/>
      <c r="W122" s="112"/>
      <c r="X122" s="112"/>
      <c r="Y122" s="112"/>
    </row>
    <row r="123" spans="1:25">
      <c r="A123" s="266"/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  <c r="L123" s="112"/>
      <c r="M123" s="112"/>
      <c r="N123" s="112"/>
      <c r="O123" s="112"/>
      <c r="P123" s="112"/>
      <c r="Q123" s="112"/>
      <c r="R123" s="112"/>
      <c r="S123" s="112"/>
      <c r="T123" s="112"/>
      <c r="U123" s="112"/>
      <c r="V123" s="112"/>
      <c r="W123" s="112"/>
      <c r="X123" s="112"/>
      <c r="Y123" s="112"/>
    </row>
    <row r="124" spans="1:25">
      <c r="A124" s="266"/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  <c r="L124" s="112"/>
      <c r="M124" s="112"/>
      <c r="N124" s="112"/>
      <c r="O124" s="112"/>
      <c r="P124" s="112"/>
      <c r="Q124" s="112"/>
      <c r="R124" s="112"/>
      <c r="S124" s="112"/>
      <c r="T124" s="112"/>
      <c r="U124" s="112"/>
      <c r="V124" s="112"/>
      <c r="W124" s="112"/>
      <c r="X124" s="112"/>
      <c r="Y124" s="112"/>
    </row>
    <row r="125" spans="1:25">
      <c r="A125" s="266"/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  <c r="L125" s="112"/>
      <c r="M125" s="112"/>
      <c r="N125" s="112"/>
      <c r="O125" s="112"/>
      <c r="P125" s="112"/>
      <c r="Q125" s="112"/>
      <c r="R125" s="112"/>
      <c r="S125" s="112"/>
      <c r="T125" s="112"/>
      <c r="U125" s="112"/>
      <c r="V125" s="112"/>
      <c r="W125" s="112"/>
      <c r="X125" s="112"/>
      <c r="Y125" s="112"/>
    </row>
    <row r="126" spans="1:25">
      <c r="A126" s="266"/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  <c r="L126" s="112"/>
      <c r="M126" s="112"/>
      <c r="N126" s="112"/>
      <c r="O126" s="112"/>
      <c r="P126" s="112"/>
      <c r="Q126" s="112"/>
      <c r="R126" s="112"/>
      <c r="S126" s="112"/>
      <c r="T126" s="112"/>
      <c r="U126" s="112"/>
      <c r="V126" s="112"/>
      <c r="W126" s="112"/>
      <c r="X126" s="112"/>
      <c r="Y126" s="112"/>
    </row>
    <row r="127" spans="1:25">
      <c r="A127" s="266"/>
      <c r="B127" s="112"/>
      <c r="C127" s="112"/>
      <c r="D127" s="112"/>
      <c r="E127" s="112"/>
      <c r="F127" s="112"/>
      <c r="G127" s="112"/>
      <c r="H127" s="112"/>
      <c r="I127" s="112"/>
      <c r="J127" s="112"/>
      <c r="K127" s="112"/>
      <c r="L127" s="112"/>
      <c r="M127" s="112"/>
      <c r="N127" s="112"/>
      <c r="O127" s="112"/>
      <c r="P127" s="112"/>
      <c r="Q127" s="112"/>
      <c r="R127" s="112"/>
      <c r="S127" s="112"/>
      <c r="T127" s="112"/>
      <c r="U127" s="112"/>
      <c r="V127" s="112"/>
      <c r="W127" s="112"/>
      <c r="X127" s="112"/>
      <c r="Y127" s="112"/>
    </row>
    <row r="128" spans="1:25">
      <c r="A128" s="266"/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112"/>
      <c r="X128" s="112"/>
      <c r="Y128" s="112"/>
    </row>
    <row r="129" spans="1:25">
      <c r="A129" s="266"/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  <c r="L129" s="112"/>
      <c r="M129" s="112"/>
      <c r="N129" s="112"/>
      <c r="O129" s="112"/>
      <c r="P129" s="112"/>
      <c r="Q129" s="112"/>
      <c r="R129" s="112"/>
      <c r="S129" s="112"/>
      <c r="T129" s="112"/>
      <c r="U129" s="112"/>
      <c r="V129" s="112"/>
      <c r="W129" s="112"/>
      <c r="X129" s="112"/>
      <c r="Y129" s="112"/>
    </row>
    <row r="130" spans="1:25">
      <c r="A130" s="266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112"/>
      <c r="N130" s="112"/>
      <c r="O130" s="112"/>
      <c r="P130" s="112"/>
      <c r="Q130" s="112"/>
      <c r="R130" s="112"/>
      <c r="S130" s="112"/>
      <c r="T130" s="112"/>
      <c r="U130" s="112"/>
      <c r="V130" s="112"/>
      <c r="W130" s="112"/>
      <c r="X130" s="112"/>
      <c r="Y130" s="112"/>
    </row>
    <row r="131" spans="1:25">
      <c r="A131" s="266"/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12"/>
      <c r="O131" s="112"/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</row>
    <row r="132" spans="1:25">
      <c r="A132" s="266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  <c r="L132" s="112"/>
      <c r="M132" s="112"/>
      <c r="N132" s="112"/>
      <c r="O132" s="112"/>
      <c r="P132" s="112"/>
      <c r="Q132" s="112"/>
      <c r="R132" s="112"/>
      <c r="S132" s="112"/>
      <c r="T132" s="112"/>
      <c r="U132" s="112"/>
      <c r="V132" s="112"/>
      <c r="W132" s="112"/>
      <c r="X132" s="112"/>
      <c r="Y132" s="112"/>
    </row>
    <row r="133" spans="1:25">
      <c r="A133" s="266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  <c r="L133" s="112"/>
      <c r="M133" s="112"/>
      <c r="N133" s="112"/>
      <c r="O133" s="112"/>
      <c r="P133" s="112"/>
      <c r="Q133" s="112"/>
      <c r="R133" s="112"/>
      <c r="S133" s="112"/>
      <c r="T133" s="112"/>
      <c r="U133" s="112"/>
      <c r="V133" s="112"/>
      <c r="W133" s="112"/>
      <c r="X133" s="112"/>
      <c r="Y133" s="112"/>
    </row>
    <row r="134" spans="1:25">
      <c r="A134" s="266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  <c r="L134" s="112"/>
      <c r="M134" s="112"/>
      <c r="N134" s="112"/>
      <c r="O134" s="112"/>
      <c r="P134" s="112"/>
      <c r="Q134" s="112"/>
      <c r="R134" s="112"/>
      <c r="S134" s="112"/>
      <c r="T134" s="112"/>
      <c r="U134" s="112"/>
      <c r="V134" s="112"/>
      <c r="W134" s="112"/>
      <c r="X134" s="112"/>
      <c r="Y134" s="112"/>
    </row>
    <row r="135" spans="1:25">
      <c r="A135" s="266"/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  <c r="L135" s="112"/>
      <c r="M135" s="112"/>
      <c r="N135" s="112"/>
      <c r="O135" s="112"/>
      <c r="P135" s="112"/>
      <c r="Q135" s="112"/>
      <c r="R135" s="112"/>
      <c r="S135" s="112"/>
      <c r="T135" s="112"/>
      <c r="U135" s="112"/>
      <c r="V135" s="112"/>
      <c r="W135" s="112"/>
      <c r="X135" s="112"/>
      <c r="Y135" s="112"/>
    </row>
    <row r="136" spans="1:25">
      <c r="A136" s="266"/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  <c r="L136" s="112"/>
      <c r="M136" s="112"/>
      <c r="N136" s="112"/>
      <c r="O136" s="112"/>
      <c r="P136" s="112"/>
      <c r="Q136" s="112"/>
      <c r="R136" s="112"/>
      <c r="S136" s="112"/>
      <c r="T136" s="112"/>
      <c r="U136" s="112"/>
      <c r="V136" s="112"/>
      <c r="W136" s="112"/>
      <c r="X136" s="112"/>
      <c r="Y136" s="112"/>
    </row>
    <row r="137" spans="1:25">
      <c r="A137" s="266"/>
      <c r="B137" s="112"/>
      <c r="C137" s="112"/>
      <c r="D137" s="112"/>
      <c r="E137" s="112"/>
      <c r="F137" s="112"/>
      <c r="G137" s="112"/>
      <c r="H137" s="112"/>
      <c r="I137" s="112"/>
      <c r="J137" s="112"/>
      <c r="K137" s="112"/>
      <c r="L137" s="112"/>
      <c r="M137" s="112"/>
      <c r="N137" s="112"/>
      <c r="O137" s="112"/>
      <c r="P137" s="112"/>
      <c r="Q137" s="112"/>
      <c r="R137" s="112"/>
      <c r="S137" s="112"/>
      <c r="T137" s="112"/>
      <c r="U137" s="112"/>
      <c r="V137" s="112"/>
      <c r="W137" s="112"/>
      <c r="X137" s="112"/>
      <c r="Y137" s="112"/>
    </row>
    <row r="138" spans="1:25">
      <c r="A138" s="266"/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12"/>
      <c r="T138" s="112"/>
      <c r="U138" s="112"/>
      <c r="V138" s="112"/>
      <c r="W138" s="112"/>
      <c r="X138" s="112"/>
      <c r="Y138" s="112"/>
    </row>
    <row r="139" spans="1:25">
      <c r="A139" s="266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  <c r="L139" s="112"/>
      <c r="M139" s="112"/>
      <c r="N139" s="112"/>
      <c r="O139" s="112"/>
      <c r="P139" s="112"/>
      <c r="Q139" s="112"/>
      <c r="R139" s="112"/>
      <c r="S139" s="112"/>
      <c r="T139" s="112"/>
      <c r="U139" s="112"/>
      <c r="V139" s="112"/>
      <c r="W139" s="112"/>
      <c r="X139" s="112"/>
      <c r="Y139" s="112"/>
    </row>
    <row r="140" spans="1:25">
      <c r="A140" s="266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  <c r="L140" s="112"/>
      <c r="M140" s="112"/>
      <c r="N140" s="112"/>
      <c r="O140" s="112"/>
      <c r="P140" s="112"/>
      <c r="Q140" s="112"/>
      <c r="R140" s="112"/>
      <c r="S140" s="112"/>
      <c r="T140" s="112"/>
      <c r="U140" s="112"/>
      <c r="V140" s="112"/>
      <c r="W140" s="112"/>
      <c r="X140" s="112"/>
      <c r="Y140" s="112"/>
    </row>
    <row r="141" spans="1:25">
      <c r="A141" s="266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  <c r="L141" s="112"/>
      <c r="M141" s="112"/>
      <c r="N141" s="112"/>
      <c r="O141" s="112"/>
      <c r="P141" s="112"/>
      <c r="Q141" s="112"/>
      <c r="R141" s="112"/>
      <c r="S141" s="112"/>
      <c r="T141" s="112"/>
      <c r="U141" s="112"/>
      <c r="V141" s="112"/>
      <c r="W141" s="112"/>
      <c r="X141" s="112"/>
      <c r="Y141" s="112"/>
    </row>
    <row r="142" spans="1:25">
      <c r="A142" s="266"/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  <c r="L142" s="112"/>
      <c r="M142" s="112"/>
      <c r="N142" s="112"/>
      <c r="O142" s="112"/>
      <c r="P142" s="112"/>
      <c r="Q142" s="112"/>
      <c r="R142" s="112"/>
      <c r="S142" s="112"/>
      <c r="T142" s="112"/>
      <c r="U142" s="112"/>
      <c r="V142" s="112"/>
      <c r="W142" s="112"/>
      <c r="X142" s="112"/>
      <c r="Y142" s="112"/>
    </row>
    <row r="143" spans="1:25">
      <c r="A143" s="266"/>
      <c r="B143" s="112"/>
      <c r="C143" s="112"/>
      <c r="D143" s="112"/>
      <c r="E143" s="112"/>
      <c r="F143" s="112"/>
      <c r="G143" s="112"/>
      <c r="H143" s="112"/>
      <c r="I143" s="112"/>
      <c r="J143" s="112"/>
      <c r="K143" s="112"/>
      <c r="L143" s="112"/>
      <c r="M143" s="112"/>
      <c r="N143" s="112"/>
      <c r="O143" s="112"/>
      <c r="P143" s="112"/>
      <c r="Q143" s="112"/>
      <c r="R143" s="112"/>
      <c r="S143" s="112"/>
      <c r="T143" s="112"/>
      <c r="U143" s="112"/>
      <c r="V143" s="112"/>
      <c r="W143" s="112"/>
      <c r="X143" s="112"/>
      <c r="Y143" s="112"/>
    </row>
    <row r="144" spans="1:25">
      <c r="A144" s="266"/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  <c r="L144" s="112"/>
      <c r="M144" s="112"/>
      <c r="N144" s="112"/>
      <c r="O144" s="112"/>
      <c r="P144" s="112"/>
      <c r="Q144" s="112"/>
      <c r="R144" s="112"/>
      <c r="S144" s="112"/>
      <c r="T144" s="112"/>
      <c r="U144" s="112"/>
      <c r="V144" s="112"/>
      <c r="W144" s="112"/>
      <c r="X144" s="112"/>
      <c r="Y144" s="112"/>
    </row>
    <row r="145" spans="1:25">
      <c r="A145" s="266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2"/>
      <c r="Y145" s="112"/>
    </row>
    <row r="146" spans="1:25">
      <c r="A146" s="266"/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  <c r="L146" s="112"/>
      <c r="M146" s="112"/>
      <c r="N146" s="112"/>
      <c r="O146" s="112"/>
      <c r="P146" s="112"/>
      <c r="Q146" s="112"/>
      <c r="R146" s="112"/>
      <c r="S146" s="112"/>
      <c r="T146" s="112"/>
      <c r="U146" s="112"/>
      <c r="V146" s="112"/>
      <c r="W146" s="112"/>
      <c r="X146" s="112"/>
      <c r="Y146" s="112"/>
    </row>
    <row r="147" spans="1:25">
      <c r="A147" s="266"/>
      <c r="B147" s="112"/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112"/>
      <c r="N147" s="112"/>
      <c r="O147" s="112"/>
      <c r="P147" s="112"/>
      <c r="Q147" s="112"/>
      <c r="R147" s="112"/>
      <c r="S147" s="112"/>
      <c r="T147" s="112"/>
      <c r="U147" s="112"/>
      <c r="V147" s="112"/>
      <c r="W147" s="112"/>
      <c r="X147" s="112"/>
      <c r="Y147" s="112"/>
    </row>
    <row r="148" spans="1:25">
      <c r="A148" s="266"/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  <c r="L148" s="112"/>
      <c r="M148" s="112"/>
      <c r="N148" s="112"/>
      <c r="O148" s="112"/>
      <c r="P148" s="112"/>
      <c r="Q148" s="112"/>
      <c r="R148" s="112"/>
      <c r="S148" s="112"/>
      <c r="T148" s="112"/>
      <c r="U148" s="112"/>
      <c r="V148" s="112"/>
      <c r="W148" s="112"/>
      <c r="X148" s="112"/>
      <c r="Y148" s="112"/>
    </row>
    <row r="149" spans="1:25">
      <c r="A149" s="266"/>
      <c r="B149" s="112"/>
      <c r="C149" s="112"/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12"/>
    </row>
    <row r="150" spans="1:25">
      <c r="A150" s="266"/>
      <c r="B150" s="112"/>
      <c r="C150" s="112"/>
      <c r="D150" s="112"/>
      <c r="E150" s="112"/>
      <c r="F150" s="112"/>
      <c r="G150" s="112"/>
      <c r="H150" s="112"/>
      <c r="I150" s="112"/>
      <c r="J150" s="112"/>
      <c r="K150" s="112"/>
      <c r="L150" s="112"/>
      <c r="M150" s="112"/>
      <c r="N150" s="112"/>
      <c r="O150" s="112"/>
      <c r="P150" s="112"/>
      <c r="Q150" s="112"/>
      <c r="R150" s="112"/>
      <c r="S150" s="112"/>
      <c r="T150" s="112"/>
      <c r="U150" s="112"/>
      <c r="V150" s="112"/>
      <c r="W150" s="112"/>
      <c r="X150" s="112"/>
      <c r="Y150" s="112"/>
    </row>
    <row r="151" spans="1:25">
      <c r="A151" s="266"/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  <c r="N151" s="112"/>
      <c r="O151" s="112"/>
      <c r="P151" s="112"/>
      <c r="Q151" s="112"/>
      <c r="R151" s="112"/>
      <c r="S151" s="112"/>
      <c r="T151" s="112"/>
      <c r="U151" s="112"/>
      <c r="V151" s="112"/>
      <c r="W151" s="112"/>
      <c r="X151" s="112"/>
      <c r="Y151" s="112"/>
    </row>
    <row r="152" spans="1:25">
      <c r="A152" s="266"/>
      <c r="B152" s="112"/>
      <c r="C152" s="112"/>
      <c r="D152" s="112"/>
      <c r="E152" s="112"/>
      <c r="F152" s="112"/>
      <c r="G152" s="112"/>
      <c r="H152" s="112"/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2"/>
      <c r="Y152" s="112"/>
    </row>
    <row r="153" spans="1:25">
      <c r="A153" s="266"/>
      <c r="B153" s="112"/>
      <c r="C153" s="112"/>
      <c r="D153" s="112"/>
      <c r="E153" s="112"/>
      <c r="F153" s="112"/>
      <c r="G153" s="112"/>
      <c r="H153" s="112"/>
      <c r="I153" s="112"/>
      <c r="J153" s="112"/>
      <c r="K153" s="112"/>
      <c r="L153" s="112"/>
      <c r="M153" s="112"/>
      <c r="N153" s="112"/>
      <c r="O153" s="112"/>
      <c r="P153" s="112"/>
      <c r="Q153" s="112"/>
      <c r="R153" s="112"/>
      <c r="S153" s="112"/>
      <c r="T153" s="112"/>
      <c r="U153" s="112"/>
      <c r="V153" s="112"/>
      <c r="W153" s="112"/>
      <c r="X153" s="112"/>
      <c r="Y153" s="112"/>
    </row>
    <row r="154" spans="1:25">
      <c r="A154" s="266"/>
      <c r="B154" s="112"/>
      <c r="C154" s="112"/>
      <c r="D154" s="112"/>
      <c r="E154" s="112"/>
      <c r="F154" s="112"/>
      <c r="G154" s="112"/>
      <c r="H154" s="112"/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2"/>
      <c r="Y154" s="112"/>
    </row>
    <row r="155" spans="1:25">
      <c r="A155" s="266"/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  <c r="L155" s="112"/>
      <c r="M155" s="112"/>
      <c r="N155" s="112"/>
      <c r="O155" s="112"/>
      <c r="P155" s="112"/>
      <c r="Q155" s="112"/>
      <c r="R155" s="112"/>
      <c r="S155" s="112"/>
      <c r="T155" s="112"/>
      <c r="U155" s="112"/>
      <c r="V155" s="112"/>
      <c r="W155" s="112"/>
      <c r="X155" s="112"/>
      <c r="Y155" s="112"/>
    </row>
    <row r="156" spans="1:25">
      <c r="A156" s="266"/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  <c r="L156" s="112"/>
      <c r="M156" s="112"/>
      <c r="N156" s="112"/>
      <c r="O156" s="112"/>
      <c r="P156" s="112"/>
      <c r="Q156" s="112"/>
      <c r="R156" s="112"/>
      <c r="S156" s="112"/>
      <c r="T156" s="112"/>
      <c r="U156" s="112"/>
      <c r="V156" s="112"/>
      <c r="W156" s="112"/>
      <c r="X156" s="112"/>
      <c r="Y156" s="112"/>
    </row>
    <row r="157" spans="1:25">
      <c r="A157" s="266"/>
      <c r="B157" s="112"/>
      <c r="C157" s="112"/>
      <c r="D157" s="112"/>
      <c r="E157" s="112"/>
      <c r="F157" s="112"/>
      <c r="G157" s="112"/>
      <c r="H157" s="112"/>
      <c r="I157" s="112"/>
      <c r="J157" s="112"/>
      <c r="K157" s="112"/>
      <c r="L157" s="112"/>
      <c r="M157" s="112"/>
      <c r="N157" s="112"/>
      <c r="O157" s="112"/>
      <c r="P157" s="112"/>
      <c r="Q157" s="112"/>
      <c r="R157" s="112"/>
      <c r="S157" s="112"/>
      <c r="T157" s="112"/>
      <c r="U157" s="112"/>
      <c r="V157" s="112"/>
      <c r="W157" s="112"/>
      <c r="X157" s="112"/>
      <c r="Y157" s="112"/>
    </row>
    <row r="158" spans="1:25">
      <c r="A158" s="266"/>
      <c r="B158" s="112"/>
      <c r="C158" s="112"/>
      <c r="D158" s="112"/>
      <c r="E158" s="112"/>
      <c r="F158" s="112"/>
      <c r="G158" s="112"/>
      <c r="H158" s="112"/>
      <c r="I158" s="112"/>
      <c r="J158" s="112"/>
      <c r="K158" s="112"/>
      <c r="L158" s="112"/>
      <c r="M158" s="112"/>
      <c r="N158" s="112"/>
      <c r="O158" s="112"/>
      <c r="P158" s="112"/>
      <c r="Q158" s="112"/>
      <c r="R158" s="112"/>
      <c r="S158" s="112"/>
      <c r="T158" s="112"/>
      <c r="U158" s="112"/>
      <c r="V158" s="112"/>
      <c r="W158" s="112"/>
      <c r="X158" s="112"/>
      <c r="Y158" s="112"/>
    </row>
    <row r="159" spans="1:25">
      <c r="A159" s="266"/>
      <c r="B159" s="112"/>
      <c r="C159" s="112"/>
      <c r="D159" s="112"/>
      <c r="E159" s="112"/>
      <c r="F159" s="112"/>
      <c r="G159" s="112"/>
      <c r="H159" s="112"/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2"/>
      <c r="Y159" s="112"/>
    </row>
    <row r="160" spans="1:25">
      <c r="A160" s="266"/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  <c r="L160" s="112"/>
      <c r="M160" s="112"/>
      <c r="N160" s="112"/>
      <c r="O160" s="112"/>
      <c r="P160" s="112"/>
      <c r="Q160" s="112"/>
      <c r="R160" s="112"/>
      <c r="S160" s="112"/>
      <c r="T160" s="112"/>
      <c r="U160" s="112"/>
      <c r="V160" s="112"/>
      <c r="W160" s="112"/>
      <c r="X160" s="112"/>
      <c r="Y160" s="112"/>
    </row>
    <row r="161" spans="1:25">
      <c r="A161" s="266"/>
      <c r="B161" s="112"/>
      <c r="C161" s="112"/>
      <c r="D161" s="112"/>
      <c r="E161" s="112"/>
      <c r="F161" s="112"/>
      <c r="G161" s="112"/>
      <c r="H161" s="112"/>
      <c r="I161" s="112"/>
      <c r="J161" s="112"/>
      <c r="K161" s="112"/>
      <c r="L161" s="112"/>
      <c r="M161" s="112"/>
      <c r="N161" s="112"/>
      <c r="O161" s="112"/>
      <c r="P161" s="112"/>
      <c r="Q161" s="112"/>
      <c r="R161" s="112"/>
      <c r="S161" s="112"/>
      <c r="T161" s="112"/>
      <c r="U161" s="112"/>
      <c r="V161" s="112"/>
      <c r="W161" s="112"/>
      <c r="X161" s="112"/>
      <c r="Y161" s="112"/>
    </row>
    <row r="162" spans="1:25">
      <c r="A162" s="266"/>
      <c r="B162" s="112"/>
      <c r="C162" s="112"/>
      <c r="D162" s="112"/>
      <c r="E162" s="112"/>
      <c r="F162" s="112"/>
      <c r="G162" s="112"/>
      <c r="H162" s="112"/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2"/>
      <c r="Y162" s="112"/>
    </row>
    <row r="163" spans="1:25">
      <c r="A163" s="266"/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  <c r="L163" s="112"/>
      <c r="M163" s="112"/>
      <c r="N163" s="112"/>
      <c r="O163" s="112"/>
      <c r="P163" s="112"/>
      <c r="Q163" s="112"/>
      <c r="R163" s="112"/>
      <c r="S163" s="112"/>
      <c r="T163" s="112"/>
      <c r="U163" s="112"/>
      <c r="V163" s="112"/>
      <c r="W163" s="112"/>
      <c r="X163" s="112"/>
      <c r="Y163" s="112"/>
    </row>
    <row r="164" spans="1:25">
      <c r="A164" s="266"/>
      <c r="B164" s="112"/>
      <c r="C164" s="112"/>
      <c r="D164" s="112"/>
      <c r="E164" s="112"/>
      <c r="F164" s="112"/>
      <c r="G164" s="112"/>
      <c r="H164" s="112"/>
      <c r="I164" s="112"/>
      <c r="J164" s="112"/>
      <c r="K164" s="112"/>
      <c r="L164" s="112"/>
      <c r="M164" s="112"/>
      <c r="N164" s="112"/>
      <c r="O164" s="112"/>
      <c r="P164" s="112"/>
      <c r="Q164" s="112"/>
      <c r="R164" s="112"/>
      <c r="S164" s="112"/>
      <c r="T164" s="112"/>
      <c r="U164" s="112"/>
      <c r="V164" s="112"/>
      <c r="W164" s="112"/>
      <c r="X164" s="112"/>
      <c r="Y164" s="112"/>
    </row>
    <row r="165" spans="1:25">
      <c r="A165" s="266"/>
      <c r="B165" s="112"/>
      <c r="C165" s="112"/>
      <c r="D165" s="112"/>
      <c r="E165" s="112"/>
      <c r="F165" s="112"/>
      <c r="G165" s="112"/>
      <c r="H165" s="112"/>
      <c r="I165" s="112"/>
      <c r="J165" s="112"/>
      <c r="K165" s="112"/>
      <c r="L165" s="112"/>
      <c r="M165" s="112"/>
      <c r="N165" s="112"/>
      <c r="O165" s="112"/>
      <c r="P165" s="112"/>
      <c r="Q165" s="112"/>
      <c r="R165" s="112"/>
      <c r="S165" s="112"/>
      <c r="T165" s="112"/>
      <c r="U165" s="112"/>
      <c r="V165" s="112"/>
      <c r="W165" s="112"/>
      <c r="X165" s="112"/>
      <c r="Y165" s="112"/>
    </row>
    <row r="166" spans="1:25">
      <c r="A166" s="266"/>
      <c r="B166" s="112"/>
      <c r="C166" s="112"/>
      <c r="D166" s="112"/>
      <c r="E166" s="112"/>
      <c r="F166" s="112"/>
      <c r="G166" s="112"/>
      <c r="H166" s="112"/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2"/>
      <c r="Y166" s="112"/>
    </row>
    <row r="167" spans="1:25">
      <c r="A167" s="266"/>
      <c r="B167" s="112"/>
      <c r="C167" s="112"/>
      <c r="D167" s="112"/>
      <c r="E167" s="112"/>
      <c r="F167" s="112"/>
      <c r="G167" s="112"/>
      <c r="H167" s="112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112"/>
      <c r="U167" s="112"/>
      <c r="V167" s="112"/>
      <c r="W167" s="112"/>
      <c r="X167" s="112"/>
      <c r="Y167" s="112"/>
    </row>
    <row r="168" spans="1:25">
      <c r="A168" s="266"/>
      <c r="B168" s="112"/>
      <c r="C168" s="112"/>
      <c r="D168" s="112"/>
      <c r="E168" s="112"/>
      <c r="F168" s="112"/>
      <c r="G168" s="112"/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112"/>
      <c r="U168" s="112"/>
      <c r="V168" s="112"/>
      <c r="W168" s="112"/>
      <c r="X168" s="112"/>
      <c r="Y168" s="112"/>
    </row>
    <row r="169" spans="1:25">
      <c r="A169" s="266"/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</row>
    <row r="170" spans="1:25">
      <c r="A170" s="266"/>
      <c r="B170" s="112"/>
      <c r="C170" s="112"/>
      <c r="D170" s="112"/>
      <c r="E170" s="112"/>
      <c r="F170" s="112"/>
      <c r="G170" s="112"/>
      <c r="H170" s="112"/>
      <c r="I170" s="112"/>
      <c r="J170" s="112"/>
      <c r="K170" s="112"/>
      <c r="L170" s="112"/>
      <c r="M170" s="112"/>
      <c r="N170" s="112"/>
      <c r="O170" s="112"/>
      <c r="P170" s="112"/>
      <c r="Q170" s="112"/>
      <c r="R170" s="112"/>
      <c r="S170" s="112"/>
      <c r="T170" s="112"/>
      <c r="U170" s="112"/>
      <c r="V170" s="112"/>
      <c r="W170" s="112"/>
      <c r="X170" s="112"/>
      <c r="Y170" s="112"/>
    </row>
    <row r="171" spans="1:25">
      <c r="A171" s="266"/>
      <c r="B171" s="112"/>
      <c r="C171" s="112"/>
      <c r="D171" s="112"/>
      <c r="E171" s="112"/>
      <c r="F171" s="112"/>
      <c r="G171" s="112"/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112"/>
      <c r="U171" s="112"/>
      <c r="V171" s="112"/>
      <c r="W171" s="112"/>
      <c r="X171" s="112"/>
      <c r="Y171" s="112"/>
    </row>
    <row r="172" spans="1:25">
      <c r="A172" s="266"/>
      <c r="B172" s="112"/>
      <c r="C172" s="112"/>
      <c r="D172" s="112"/>
      <c r="E172" s="112"/>
      <c r="F172" s="112"/>
      <c r="G172" s="112"/>
      <c r="H172" s="112"/>
      <c r="I172" s="112"/>
      <c r="J172" s="112"/>
      <c r="K172" s="112"/>
      <c r="L172" s="112"/>
      <c r="M172" s="112"/>
      <c r="N172" s="112"/>
      <c r="O172" s="112"/>
      <c r="P172" s="112"/>
      <c r="Q172" s="112"/>
      <c r="R172" s="112"/>
      <c r="S172" s="112"/>
      <c r="T172" s="112"/>
      <c r="U172" s="112"/>
      <c r="V172" s="112"/>
      <c r="W172" s="112"/>
      <c r="X172" s="112"/>
      <c r="Y172" s="112"/>
    </row>
    <row r="173" spans="1:25">
      <c r="A173" s="266"/>
      <c r="B173" s="112"/>
      <c r="C173" s="112"/>
      <c r="D173" s="112"/>
      <c r="E173" s="112"/>
      <c r="F173" s="112"/>
      <c r="G173" s="112"/>
      <c r="H173" s="112"/>
      <c r="I173" s="112"/>
      <c r="J173" s="112"/>
      <c r="K173" s="112"/>
      <c r="L173" s="112"/>
      <c r="M173" s="112"/>
      <c r="N173" s="112"/>
      <c r="O173" s="112"/>
      <c r="P173" s="112"/>
      <c r="Q173" s="112"/>
      <c r="R173" s="112"/>
      <c r="S173" s="112"/>
      <c r="T173" s="112"/>
      <c r="U173" s="112"/>
      <c r="V173" s="112"/>
      <c r="W173" s="112"/>
      <c r="X173" s="112"/>
      <c r="Y173" s="112"/>
    </row>
    <row r="174" spans="1:25">
      <c r="A174" s="266"/>
      <c r="B174" s="112"/>
      <c r="C174" s="112"/>
      <c r="D174" s="112"/>
      <c r="E174" s="112"/>
      <c r="F174" s="112"/>
      <c r="G174" s="112"/>
      <c r="H174" s="112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112"/>
      <c r="U174" s="112"/>
      <c r="V174" s="112"/>
      <c r="W174" s="112"/>
      <c r="X174" s="112"/>
      <c r="Y174" s="112"/>
    </row>
    <row r="175" spans="1:25">
      <c r="A175" s="266"/>
      <c r="B175" s="112"/>
      <c r="C175" s="112"/>
      <c r="D175" s="112"/>
      <c r="E175" s="112"/>
      <c r="F175" s="112"/>
      <c r="G175" s="112"/>
      <c r="H175" s="112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112"/>
      <c r="U175" s="112"/>
      <c r="V175" s="112"/>
      <c r="W175" s="112"/>
      <c r="X175" s="112"/>
      <c r="Y175" s="112"/>
    </row>
    <row r="176" spans="1:25">
      <c r="A176" s="266"/>
      <c r="B176" s="112"/>
      <c r="C176" s="112"/>
      <c r="D176" s="112"/>
      <c r="E176" s="112"/>
      <c r="F176" s="112"/>
      <c r="G176" s="112"/>
      <c r="H176" s="112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112"/>
      <c r="U176" s="112"/>
      <c r="V176" s="112"/>
      <c r="W176" s="112"/>
      <c r="X176" s="112"/>
      <c r="Y176" s="112"/>
    </row>
    <row r="177" spans="1:25">
      <c r="A177" s="266"/>
      <c r="B177" s="112"/>
      <c r="C177" s="112"/>
      <c r="D177" s="112"/>
      <c r="E177" s="112"/>
      <c r="F177" s="112"/>
      <c r="G177" s="112"/>
      <c r="H177" s="112"/>
      <c r="I177" s="112"/>
      <c r="J177" s="112"/>
      <c r="K177" s="112"/>
      <c r="L177" s="112"/>
      <c r="M177" s="112"/>
      <c r="N177" s="112"/>
      <c r="O177" s="112"/>
      <c r="P177" s="112"/>
      <c r="Q177" s="112"/>
      <c r="R177" s="112"/>
      <c r="S177" s="112"/>
      <c r="T177" s="112"/>
      <c r="U177" s="112"/>
      <c r="V177" s="112"/>
      <c r="W177" s="112"/>
      <c r="X177" s="112"/>
      <c r="Y177" s="112"/>
    </row>
    <row r="178" spans="1:25">
      <c r="A178" s="266"/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112"/>
      <c r="U178" s="112"/>
      <c r="V178" s="112"/>
      <c r="W178" s="112"/>
      <c r="X178" s="112"/>
      <c r="Y178" s="112"/>
    </row>
    <row r="179" spans="1:25">
      <c r="A179" s="266"/>
      <c r="B179" s="112"/>
      <c r="C179" s="112"/>
      <c r="D179" s="112"/>
      <c r="E179" s="112"/>
      <c r="F179" s="112"/>
      <c r="G179" s="112"/>
      <c r="H179" s="112"/>
      <c r="I179" s="112"/>
      <c r="J179" s="112"/>
      <c r="K179" s="112"/>
      <c r="L179" s="112"/>
      <c r="M179" s="112"/>
      <c r="N179" s="112"/>
      <c r="O179" s="112"/>
      <c r="P179" s="112"/>
      <c r="Q179" s="112"/>
      <c r="R179" s="112"/>
      <c r="S179" s="112"/>
      <c r="T179" s="112"/>
      <c r="U179" s="112"/>
      <c r="V179" s="112"/>
      <c r="W179" s="112"/>
      <c r="X179" s="112"/>
      <c r="Y179" s="112"/>
    </row>
    <row r="180" spans="1:25">
      <c r="A180" s="266"/>
      <c r="B180" s="112"/>
      <c r="C180" s="112"/>
      <c r="D180" s="112"/>
      <c r="E180" s="112"/>
      <c r="F180" s="112"/>
      <c r="G180" s="112"/>
      <c r="H180" s="112"/>
      <c r="I180" s="112"/>
      <c r="J180" s="112"/>
      <c r="K180" s="112"/>
      <c r="L180" s="112"/>
      <c r="M180" s="112"/>
      <c r="N180" s="112"/>
      <c r="O180" s="112"/>
      <c r="P180" s="112"/>
      <c r="Q180" s="112"/>
      <c r="R180" s="112"/>
      <c r="S180" s="112"/>
      <c r="T180" s="112"/>
      <c r="U180" s="112"/>
      <c r="V180" s="112"/>
      <c r="W180" s="112"/>
      <c r="X180" s="112"/>
      <c r="Y180" s="112"/>
    </row>
    <row r="181" spans="1:25">
      <c r="A181" s="266"/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112"/>
      <c r="R181" s="112"/>
      <c r="S181" s="112"/>
      <c r="T181" s="112"/>
      <c r="U181" s="112"/>
      <c r="V181" s="112"/>
      <c r="W181" s="112"/>
      <c r="X181" s="112"/>
      <c r="Y181" s="112"/>
    </row>
    <row r="182" spans="1:25">
      <c r="A182" s="266"/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  <c r="L182" s="112"/>
      <c r="M182" s="112"/>
      <c r="N182" s="112"/>
      <c r="O182" s="112"/>
      <c r="P182" s="112"/>
      <c r="Q182" s="112"/>
      <c r="R182" s="112"/>
      <c r="S182" s="112"/>
      <c r="T182" s="112"/>
      <c r="U182" s="112"/>
      <c r="V182" s="112"/>
      <c r="W182" s="112"/>
      <c r="X182" s="112"/>
      <c r="Y182" s="112"/>
    </row>
    <row r="183" spans="1:25">
      <c r="A183" s="266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2"/>
      <c r="P183" s="112"/>
      <c r="Q183" s="112"/>
      <c r="R183" s="112"/>
      <c r="S183" s="112"/>
      <c r="T183" s="112"/>
      <c r="U183" s="112"/>
      <c r="V183" s="112"/>
      <c r="W183" s="112"/>
      <c r="X183" s="112"/>
      <c r="Y183" s="112"/>
    </row>
    <row r="184" spans="1:25">
      <c r="A184" s="266"/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2"/>
      <c r="O184" s="112"/>
      <c r="P184" s="112"/>
      <c r="Q184" s="112"/>
      <c r="R184" s="112"/>
      <c r="S184" s="112"/>
      <c r="T184" s="112"/>
      <c r="U184" s="112"/>
      <c r="V184" s="112"/>
      <c r="W184" s="112"/>
      <c r="X184" s="112"/>
      <c r="Y184" s="112"/>
    </row>
    <row r="185" spans="1:25">
      <c r="A185" s="266"/>
      <c r="B185" s="112"/>
      <c r="C185" s="112"/>
      <c r="D185" s="112"/>
      <c r="E185" s="112"/>
      <c r="F185" s="112"/>
      <c r="G185" s="112"/>
      <c r="H185" s="112"/>
      <c r="I185" s="112"/>
      <c r="J185" s="112"/>
      <c r="K185" s="112"/>
      <c r="L185" s="112"/>
      <c r="M185" s="112"/>
      <c r="N185" s="112"/>
      <c r="O185" s="112"/>
      <c r="P185" s="112"/>
      <c r="Q185" s="112"/>
      <c r="R185" s="112"/>
      <c r="S185" s="112"/>
      <c r="T185" s="112"/>
      <c r="U185" s="112"/>
      <c r="V185" s="112"/>
      <c r="W185" s="112"/>
      <c r="X185" s="112"/>
      <c r="Y185" s="112"/>
    </row>
    <row r="186" spans="1:25">
      <c r="A186" s="266"/>
      <c r="B186" s="112"/>
      <c r="C186" s="112"/>
      <c r="D186" s="112"/>
      <c r="E186" s="112"/>
      <c r="F186" s="112"/>
      <c r="G186" s="112"/>
      <c r="H186" s="112"/>
      <c r="I186" s="112"/>
      <c r="J186" s="112"/>
      <c r="K186" s="112"/>
      <c r="L186" s="112"/>
      <c r="M186" s="112"/>
      <c r="N186" s="112"/>
      <c r="O186" s="112"/>
      <c r="P186" s="112"/>
      <c r="Q186" s="112"/>
      <c r="R186" s="112"/>
      <c r="S186" s="112"/>
      <c r="T186" s="112"/>
      <c r="U186" s="112"/>
      <c r="V186" s="112"/>
      <c r="W186" s="112"/>
      <c r="X186" s="112"/>
      <c r="Y186" s="112"/>
    </row>
    <row r="187" spans="1:25">
      <c r="A187" s="266"/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2"/>
      <c r="P187" s="112"/>
      <c r="Q187" s="112"/>
      <c r="R187" s="112"/>
      <c r="S187" s="112"/>
      <c r="T187" s="112"/>
      <c r="U187" s="112"/>
      <c r="V187" s="112"/>
      <c r="W187" s="112"/>
      <c r="X187" s="112"/>
      <c r="Y187" s="112"/>
    </row>
    <row r="188" spans="1:25">
      <c r="A188" s="266"/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112"/>
      <c r="S188" s="112"/>
      <c r="T188" s="112"/>
      <c r="U188" s="112"/>
      <c r="V188" s="112"/>
      <c r="W188" s="112"/>
      <c r="X188" s="112"/>
      <c r="Y188" s="112"/>
    </row>
    <row r="189" spans="1:25">
      <c r="A189" s="266"/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  <c r="L189" s="112"/>
      <c r="M189" s="112"/>
      <c r="N189" s="112"/>
      <c r="O189" s="112"/>
      <c r="P189" s="112"/>
      <c r="Q189" s="112"/>
      <c r="R189" s="112"/>
      <c r="S189" s="112"/>
      <c r="T189" s="112"/>
      <c r="U189" s="112"/>
      <c r="V189" s="112"/>
      <c r="W189" s="112"/>
      <c r="X189" s="112"/>
      <c r="Y189" s="112"/>
    </row>
    <row r="190" spans="1:25">
      <c r="A190" s="266"/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112"/>
      <c r="S190" s="112"/>
      <c r="T190" s="112"/>
      <c r="U190" s="112"/>
      <c r="V190" s="112"/>
      <c r="W190" s="112"/>
      <c r="X190" s="112"/>
      <c r="Y190" s="112"/>
    </row>
    <row r="191" spans="1:25">
      <c r="A191" s="266"/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112"/>
      <c r="S191" s="112"/>
      <c r="T191" s="112"/>
      <c r="U191" s="112"/>
      <c r="V191" s="112"/>
      <c r="W191" s="112"/>
      <c r="X191" s="112"/>
      <c r="Y191" s="112"/>
    </row>
    <row r="192" spans="1:25">
      <c r="A192" s="266"/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  <c r="L192" s="112"/>
      <c r="M192" s="112"/>
      <c r="N192" s="112"/>
      <c r="O192" s="112"/>
      <c r="P192" s="112"/>
      <c r="Q192" s="112"/>
      <c r="R192" s="112"/>
      <c r="S192" s="112"/>
      <c r="T192" s="112"/>
      <c r="U192" s="112"/>
      <c r="V192" s="112"/>
      <c r="W192" s="112"/>
      <c r="X192" s="112"/>
      <c r="Y192" s="112"/>
    </row>
    <row r="193" spans="1:25">
      <c r="A193" s="266"/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  <c r="L193" s="112"/>
      <c r="M193" s="112"/>
      <c r="N193" s="112"/>
      <c r="O193" s="112"/>
      <c r="P193" s="112"/>
      <c r="Q193" s="112"/>
      <c r="R193" s="112"/>
      <c r="S193" s="112"/>
      <c r="T193" s="112"/>
      <c r="U193" s="112"/>
      <c r="V193" s="112"/>
      <c r="W193" s="112"/>
      <c r="X193" s="112"/>
      <c r="Y193" s="112"/>
    </row>
    <row r="194" spans="1:25">
      <c r="A194" s="266"/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  <c r="L194" s="112"/>
      <c r="M194" s="112"/>
      <c r="N194" s="112"/>
      <c r="O194" s="112"/>
      <c r="P194" s="112"/>
      <c r="Q194" s="112"/>
      <c r="R194" s="112"/>
      <c r="S194" s="112"/>
      <c r="T194" s="112"/>
      <c r="U194" s="112"/>
      <c r="V194" s="112"/>
      <c r="W194" s="112"/>
      <c r="X194" s="112"/>
      <c r="Y194" s="112"/>
    </row>
    <row r="195" spans="1:25">
      <c r="A195" s="266"/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2"/>
      <c r="P195" s="112"/>
      <c r="Q195" s="112"/>
      <c r="R195" s="112"/>
      <c r="S195" s="112"/>
      <c r="T195" s="112"/>
      <c r="U195" s="112"/>
      <c r="V195" s="112"/>
      <c r="W195" s="112"/>
      <c r="X195" s="112"/>
      <c r="Y195" s="112"/>
    </row>
    <row r="196" spans="1:25">
      <c r="A196" s="266"/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2"/>
      <c r="T196" s="112"/>
      <c r="U196" s="112"/>
      <c r="V196" s="112"/>
      <c r="W196" s="112"/>
      <c r="X196" s="112"/>
      <c r="Y196" s="112"/>
    </row>
    <row r="197" spans="1:25">
      <c r="A197" s="266"/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2"/>
      <c r="X197" s="112"/>
      <c r="Y197" s="112"/>
    </row>
    <row r="198" spans="1:25">
      <c r="A198" s="266"/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12"/>
      <c r="Y198" s="112"/>
    </row>
    <row r="199" spans="1:25">
      <c r="A199" s="266"/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12"/>
      <c r="Y199" s="112"/>
    </row>
    <row r="200" spans="1:25">
      <c r="A200" s="266"/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12"/>
      <c r="Y200" s="112"/>
    </row>
    <row r="201" spans="1:25">
      <c r="A201" s="266"/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112"/>
    </row>
    <row r="202" spans="1:25">
      <c r="A202" s="266"/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12"/>
      <c r="Y202" s="112"/>
    </row>
    <row r="203" spans="1:25">
      <c r="A203" s="266"/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12"/>
    </row>
    <row r="204" spans="1:25">
      <c r="A204" s="266"/>
      <c r="B204" s="112"/>
      <c r="C204" s="112"/>
      <c r="D204" s="112"/>
      <c r="E204" s="112"/>
      <c r="F204" s="112"/>
      <c r="G204" s="112"/>
      <c r="H204" s="112"/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112"/>
    </row>
    <row r="205" spans="1:25">
      <c r="A205" s="266"/>
      <c r="B205" s="112"/>
      <c r="C205" s="112"/>
      <c r="D205" s="112"/>
      <c r="E205" s="112"/>
      <c r="F205" s="112"/>
      <c r="G205" s="112"/>
      <c r="H205" s="112"/>
      <c r="I205" s="112"/>
      <c r="J205" s="112"/>
      <c r="K205" s="112"/>
      <c r="L205" s="112"/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  <c r="Y205" s="112"/>
    </row>
    <row r="206" spans="1:25">
      <c r="A206" s="266"/>
      <c r="B206" s="112"/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  <c r="Y206" s="112"/>
    </row>
    <row r="207" spans="1:25">
      <c r="A207" s="266"/>
      <c r="B207" s="112"/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112"/>
    </row>
    <row r="208" spans="1:25">
      <c r="A208" s="266"/>
      <c r="B208" s="112"/>
      <c r="C208" s="112"/>
      <c r="D208" s="112"/>
      <c r="E208" s="112"/>
      <c r="F208" s="112"/>
      <c r="G208" s="112"/>
      <c r="H208" s="112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12"/>
      <c r="Y208" s="112"/>
    </row>
    <row r="209" spans="1:25">
      <c r="A209" s="266"/>
      <c r="B209" s="112"/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12"/>
      <c r="Y209" s="112"/>
    </row>
    <row r="210" spans="1:25">
      <c r="A210" s="266"/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12"/>
      <c r="Y210" s="112"/>
    </row>
    <row r="211" spans="1:25">
      <c r="A211" s="266"/>
      <c r="B211" s="112"/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12"/>
      <c r="Y211" s="112"/>
    </row>
    <row r="212" spans="1:25">
      <c r="A212" s="266"/>
      <c r="B212" s="112"/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12"/>
      <c r="Y212" s="112"/>
    </row>
    <row r="213" spans="1:25">
      <c r="A213" s="266"/>
      <c r="B213" s="112"/>
      <c r="C213" s="112"/>
      <c r="D213" s="112"/>
      <c r="E213" s="112"/>
      <c r="F213" s="112"/>
      <c r="G213" s="112"/>
      <c r="H213" s="112"/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112"/>
    </row>
    <row r="214" spans="1:25">
      <c r="A214" s="266"/>
      <c r="B214" s="112"/>
      <c r="C214" s="112"/>
      <c r="D214" s="112"/>
      <c r="E214" s="112"/>
      <c r="F214" s="112"/>
      <c r="G214" s="112"/>
      <c r="H214" s="112"/>
      <c r="I214" s="112"/>
      <c r="J214" s="112"/>
      <c r="K214" s="112"/>
      <c r="L214" s="112"/>
      <c r="M214" s="112"/>
      <c r="N214" s="112"/>
      <c r="O214" s="112"/>
      <c r="P214" s="112"/>
      <c r="Q214" s="112"/>
      <c r="R214" s="112"/>
      <c r="S214" s="112"/>
      <c r="T214" s="112"/>
      <c r="U214" s="112"/>
      <c r="V214" s="112"/>
      <c r="W214" s="112"/>
      <c r="X214" s="112"/>
      <c r="Y214" s="112"/>
    </row>
    <row r="215" spans="1:25">
      <c r="A215" s="266"/>
      <c r="B215" s="112"/>
      <c r="C215" s="112"/>
      <c r="D215" s="112"/>
      <c r="E215" s="112"/>
      <c r="F215" s="112"/>
      <c r="G215" s="112"/>
      <c r="H215" s="112"/>
      <c r="I215" s="112"/>
      <c r="J215" s="112"/>
      <c r="K215" s="112"/>
      <c r="L215" s="112"/>
      <c r="M215" s="112"/>
      <c r="N215" s="112"/>
      <c r="O215" s="112"/>
      <c r="P215" s="112"/>
      <c r="Q215" s="112"/>
      <c r="R215" s="112"/>
      <c r="S215" s="112"/>
      <c r="T215" s="112"/>
      <c r="U215" s="112"/>
      <c r="V215" s="112"/>
      <c r="W215" s="112"/>
      <c r="X215" s="112"/>
      <c r="Y215" s="112"/>
    </row>
    <row r="216" spans="1:25">
      <c r="A216" s="266"/>
      <c r="B216" s="112"/>
      <c r="C216" s="112"/>
      <c r="D216" s="112"/>
      <c r="E216" s="112"/>
      <c r="F216" s="112"/>
      <c r="G216" s="112"/>
      <c r="H216" s="112"/>
      <c r="I216" s="112"/>
      <c r="J216" s="112"/>
      <c r="K216" s="112"/>
      <c r="L216" s="112"/>
      <c r="M216" s="112"/>
      <c r="N216" s="112"/>
      <c r="O216" s="112"/>
      <c r="P216" s="112"/>
      <c r="Q216" s="112"/>
      <c r="R216" s="112"/>
      <c r="S216" s="112"/>
      <c r="T216" s="112"/>
      <c r="U216" s="112"/>
      <c r="V216" s="112"/>
      <c r="W216" s="112"/>
      <c r="X216" s="112"/>
      <c r="Y216" s="112"/>
    </row>
    <row r="217" spans="1:25">
      <c r="A217" s="266"/>
      <c r="B217" s="112"/>
      <c r="C217" s="112"/>
      <c r="D217" s="112"/>
      <c r="E217" s="112"/>
      <c r="F217" s="112"/>
      <c r="G217" s="112"/>
      <c r="H217" s="112"/>
      <c r="I217" s="112"/>
      <c r="J217" s="112"/>
      <c r="K217" s="112"/>
      <c r="L217" s="112"/>
      <c r="M217" s="112"/>
      <c r="N217" s="112"/>
      <c r="O217" s="112"/>
      <c r="P217" s="112"/>
      <c r="Q217" s="112"/>
      <c r="R217" s="112"/>
      <c r="S217" s="112"/>
      <c r="T217" s="112"/>
      <c r="U217" s="112"/>
      <c r="V217" s="112"/>
      <c r="W217" s="112"/>
      <c r="X217" s="112"/>
      <c r="Y217" s="112"/>
    </row>
    <row r="218" spans="1:25">
      <c r="A218" s="266"/>
      <c r="B218" s="112"/>
      <c r="C218" s="112"/>
      <c r="D218" s="112"/>
      <c r="E218" s="112"/>
      <c r="F218" s="112"/>
      <c r="G218" s="112"/>
      <c r="H218" s="112"/>
      <c r="I218" s="112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112"/>
      <c r="U218" s="112"/>
      <c r="V218" s="112"/>
      <c r="W218" s="112"/>
      <c r="X218" s="112"/>
      <c r="Y218" s="112"/>
    </row>
    <row r="219" spans="1:25">
      <c r="A219" s="266"/>
      <c r="B219" s="112"/>
      <c r="C219" s="112"/>
      <c r="D219" s="112"/>
      <c r="E219" s="112"/>
      <c r="F219" s="112"/>
      <c r="G219" s="112"/>
      <c r="H219" s="112"/>
      <c r="I219" s="112"/>
      <c r="J219" s="112"/>
      <c r="K219" s="112"/>
      <c r="L219" s="112"/>
      <c r="M219" s="112"/>
      <c r="N219" s="112"/>
      <c r="O219" s="112"/>
      <c r="P219" s="112"/>
      <c r="Q219" s="112"/>
      <c r="R219" s="112"/>
      <c r="S219" s="112"/>
      <c r="T219" s="112"/>
      <c r="U219" s="112"/>
      <c r="V219" s="112"/>
      <c r="W219" s="112"/>
      <c r="X219" s="112"/>
      <c r="Y219" s="112"/>
    </row>
    <row r="220" spans="1:25">
      <c r="A220" s="266"/>
      <c r="B220" s="112"/>
      <c r="C220" s="112"/>
      <c r="D220" s="112"/>
      <c r="E220" s="112"/>
      <c r="F220" s="112"/>
      <c r="G220" s="112"/>
      <c r="H220" s="112"/>
      <c r="I220" s="112"/>
      <c r="J220" s="112"/>
      <c r="K220" s="112"/>
      <c r="L220" s="112"/>
      <c r="M220" s="112"/>
      <c r="N220" s="112"/>
      <c r="O220" s="112"/>
      <c r="P220" s="112"/>
      <c r="Q220" s="112"/>
      <c r="R220" s="112"/>
      <c r="S220" s="112"/>
      <c r="T220" s="112"/>
      <c r="U220" s="112"/>
      <c r="V220" s="112"/>
      <c r="W220" s="112"/>
      <c r="X220" s="112"/>
      <c r="Y220" s="112"/>
    </row>
    <row r="221" spans="1:25">
      <c r="A221" s="266"/>
      <c r="B221" s="112"/>
      <c r="C221" s="112"/>
      <c r="D221" s="112"/>
      <c r="E221" s="112"/>
      <c r="F221" s="112"/>
      <c r="G221" s="112"/>
      <c r="H221" s="112"/>
      <c r="I221" s="112"/>
      <c r="J221" s="112"/>
      <c r="K221" s="112"/>
      <c r="L221" s="112"/>
      <c r="M221" s="112"/>
      <c r="N221" s="112"/>
      <c r="O221" s="112"/>
      <c r="P221" s="112"/>
      <c r="Q221" s="112"/>
      <c r="R221" s="112"/>
      <c r="S221" s="112"/>
      <c r="T221" s="112"/>
      <c r="U221" s="112"/>
      <c r="V221" s="112"/>
      <c r="W221" s="112"/>
      <c r="X221" s="112"/>
      <c r="Y221" s="112"/>
    </row>
    <row r="222" spans="1:25">
      <c r="A222" s="266"/>
      <c r="B222" s="112"/>
      <c r="C222" s="112"/>
      <c r="D222" s="112"/>
      <c r="E222" s="112"/>
      <c r="F222" s="112"/>
      <c r="G222" s="112"/>
      <c r="H222" s="112"/>
      <c r="I222" s="112"/>
      <c r="J222" s="112"/>
      <c r="K222" s="112"/>
      <c r="L222" s="112"/>
      <c r="M222" s="112"/>
      <c r="N222" s="112"/>
      <c r="O222" s="112"/>
      <c r="P222" s="112"/>
      <c r="Q222" s="112"/>
      <c r="R222" s="112"/>
      <c r="S222" s="112"/>
      <c r="T222" s="112"/>
      <c r="U222" s="112"/>
      <c r="V222" s="112"/>
      <c r="W222" s="112"/>
      <c r="X222" s="112"/>
      <c r="Y222" s="112"/>
    </row>
    <row r="223" spans="1:25">
      <c r="A223" s="266"/>
      <c r="B223" s="112"/>
      <c r="C223" s="112"/>
      <c r="D223" s="112"/>
      <c r="E223" s="112"/>
      <c r="F223" s="112"/>
      <c r="G223" s="112"/>
      <c r="H223" s="112"/>
      <c r="I223" s="112"/>
      <c r="J223" s="112"/>
      <c r="K223" s="112"/>
      <c r="L223" s="112"/>
      <c r="M223" s="112"/>
      <c r="N223" s="112"/>
      <c r="O223" s="112"/>
      <c r="P223" s="112"/>
      <c r="Q223" s="112"/>
      <c r="R223" s="112"/>
      <c r="S223" s="112"/>
      <c r="T223" s="112"/>
      <c r="U223" s="112"/>
      <c r="V223" s="112"/>
      <c r="W223" s="112"/>
      <c r="X223" s="112"/>
      <c r="Y223" s="112"/>
    </row>
    <row r="224" spans="1:25">
      <c r="A224" s="266"/>
      <c r="B224" s="112"/>
      <c r="C224" s="112"/>
      <c r="D224" s="112"/>
      <c r="E224" s="112"/>
      <c r="F224" s="112"/>
      <c r="G224" s="112"/>
      <c r="H224" s="112"/>
      <c r="I224" s="112"/>
      <c r="J224" s="112"/>
      <c r="K224" s="112"/>
      <c r="L224" s="112"/>
      <c r="M224" s="112"/>
      <c r="N224" s="112"/>
      <c r="O224" s="112"/>
      <c r="P224" s="112"/>
      <c r="Q224" s="112"/>
      <c r="R224" s="112"/>
      <c r="S224" s="112"/>
      <c r="T224" s="112"/>
      <c r="U224" s="112"/>
      <c r="V224" s="112"/>
      <c r="W224" s="112"/>
      <c r="X224" s="112"/>
      <c r="Y224" s="112"/>
    </row>
    <row r="225" spans="1:25">
      <c r="A225" s="266"/>
      <c r="B225" s="112"/>
      <c r="C225" s="112"/>
      <c r="D225" s="112"/>
      <c r="E225" s="112"/>
      <c r="F225" s="112"/>
      <c r="G225" s="112"/>
      <c r="H225" s="112"/>
      <c r="I225" s="112"/>
      <c r="J225" s="112"/>
      <c r="K225" s="112"/>
      <c r="L225" s="112"/>
      <c r="M225" s="112"/>
      <c r="N225" s="112"/>
      <c r="O225" s="112"/>
      <c r="P225" s="112"/>
      <c r="Q225" s="112"/>
      <c r="R225" s="112"/>
      <c r="S225" s="112"/>
      <c r="T225" s="112"/>
      <c r="U225" s="112"/>
      <c r="V225" s="112"/>
      <c r="W225" s="112"/>
      <c r="X225" s="112"/>
      <c r="Y225" s="112"/>
    </row>
    <row r="226" spans="1:25">
      <c r="A226" s="266"/>
      <c r="B226" s="112"/>
      <c r="C226" s="112"/>
      <c r="D226" s="112"/>
      <c r="E226" s="112"/>
      <c r="F226" s="112"/>
      <c r="G226" s="112"/>
      <c r="H226" s="112"/>
      <c r="I226" s="112"/>
      <c r="J226" s="112"/>
      <c r="K226" s="112"/>
      <c r="L226" s="112"/>
      <c r="M226" s="112"/>
      <c r="N226" s="112"/>
      <c r="O226" s="112"/>
      <c r="P226" s="112"/>
      <c r="Q226" s="112"/>
      <c r="R226" s="112"/>
      <c r="S226" s="112"/>
      <c r="T226" s="112"/>
      <c r="U226" s="112"/>
      <c r="V226" s="112"/>
      <c r="W226" s="112"/>
      <c r="X226" s="112"/>
      <c r="Y226" s="112"/>
    </row>
    <row r="227" spans="1:25">
      <c r="A227" s="266"/>
      <c r="B227" s="112"/>
      <c r="C227" s="112"/>
      <c r="D227" s="112"/>
      <c r="E227" s="112"/>
      <c r="F227" s="112"/>
      <c r="G227" s="112"/>
      <c r="H227" s="112"/>
      <c r="I227" s="112"/>
      <c r="J227" s="112"/>
      <c r="K227" s="112"/>
      <c r="L227" s="112"/>
      <c r="M227" s="112"/>
      <c r="N227" s="112"/>
      <c r="O227" s="112"/>
      <c r="P227" s="112"/>
      <c r="Q227" s="112"/>
      <c r="R227" s="112"/>
      <c r="S227" s="112"/>
      <c r="T227" s="112"/>
      <c r="U227" s="112"/>
      <c r="V227" s="112"/>
      <c r="W227" s="112"/>
      <c r="X227" s="112"/>
      <c r="Y227" s="112"/>
    </row>
    <row r="228" spans="1:25">
      <c r="A228" s="266"/>
      <c r="B228" s="112"/>
      <c r="C228" s="112"/>
      <c r="D228" s="112"/>
      <c r="E228" s="112"/>
      <c r="F228" s="112"/>
      <c r="G228" s="112"/>
      <c r="H228" s="112"/>
      <c r="I228" s="112"/>
      <c r="J228" s="112"/>
      <c r="K228" s="112"/>
      <c r="L228" s="112"/>
      <c r="M228" s="112"/>
      <c r="N228" s="112"/>
      <c r="O228" s="112"/>
      <c r="P228" s="112"/>
      <c r="Q228" s="112"/>
      <c r="R228" s="112"/>
      <c r="S228" s="112"/>
      <c r="T228" s="112"/>
      <c r="U228" s="112"/>
      <c r="V228" s="112"/>
      <c r="W228" s="112"/>
      <c r="X228" s="112"/>
      <c r="Y228" s="112"/>
    </row>
    <row r="229" spans="1:25">
      <c r="A229" s="266"/>
      <c r="B229" s="112"/>
      <c r="C229" s="112"/>
      <c r="D229" s="112"/>
      <c r="E229" s="112"/>
      <c r="F229" s="112"/>
      <c r="G229" s="112"/>
      <c r="H229" s="112"/>
      <c r="I229" s="112"/>
      <c r="J229" s="112"/>
      <c r="K229" s="112"/>
      <c r="L229" s="112"/>
      <c r="M229" s="112"/>
      <c r="N229" s="112"/>
      <c r="O229" s="112"/>
      <c r="P229" s="112"/>
      <c r="Q229" s="112"/>
      <c r="R229" s="112"/>
      <c r="S229" s="112"/>
      <c r="T229" s="112"/>
      <c r="U229" s="112"/>
      <c r="V229" s="112"/>
      <c r="W229" s="112"/>
      <c r="X229" s="112"/>
      <c r="Y229" s="112"/>
    </row>
    <row r="230" spans="1:25">
      <c r="A230" s="266"/>
      <c r="B230" s="112"/>
      <c r="C230" s="112"/>
      <c r="D230" s="112"/>
      <c r="E230" s="112"/>
      <c r="F230" s="112"/>
      <c r="G230" s="112"/>
      <c r="H230" s="112"/>
      <c r="I230" s="112"/>
      <c r="J230" s="112"/>
      <c r="K230" s="112"/>
      <c r="L230" s="112"/>
      <c r="M230" s="112"/>
      <c r="N230" s="112"/>
      <c r="O230" s="112"/>
      <c r="P230" s="112"/>
      <c r="Q230" s="112"/>
      <c r="R230" s="112"/>
      <c r="S230" s="112"/>
      <c r="T230" s="112"/>
      <c r="U230" s="112"/>
      <c r="V230" s="112"/>
      <c r="W230" s="112"/>
      <c r="X230" s="112"/>
      <c r="Y230" s="112"/>
    </row>
    <row r="231" spans="1:25">
      <c r="A231" s="266"/>
      <c r="B231" s="112"/>
      <c r="C231" s="112"/>
      <c r="D231" s="112"/>
      <c r="E231" s="112"/>
      <c r="F231" s="112"/>
      <c r="G231" s="112"/>
      <c r="H231" s="112"/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2"/>
      <c r="Y231" s="112"/>
    </row>
    <row r="232" spans="1:25">
      <c r="A232" s="266"/>
      <c r="B232" s="112"/>
      <c r="C232" s="112"/>
      <c r="D232" s="112"/>
      <c r="E232" s="112"/>
      <c r="F232" s="112"/>
      <c r="G232" s="112"/>
      <c r="H232" s="112"/>
      <c r="I232" s="112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112"/>
      <c r="U232" s="112"/>
      <c r="V232" s="112"/>
      <c r="W232" s="112"/>
      <c r="X232" s="112"/>
      <c r="Y232" s="112"/>
    </row>
    <row r="233" spans="1:25">
      <c r="A233" s="266"/>
      <c r="B233" s="112"/>
      <c r="C233" s="112"/>
      <c r="D233" s="112"/>
      <c r="E233" s="112"/>
      <c r="F233" s="112"/>
      <c r="G233" s="112"/>
      <c r="H233" s="112"/>
      <c r="I233" s="112"/>
      <c r="J233" s="112"/>
      <c r="K233" s="112"/>
      <c r="L233" s="112"/>
      <c r="M233" s="112"/>
      <c r="N233" s="112"/>
      <c r="O233" s="112"/>
      <c r="P233" s="112"/>
      <c r="Q233" s="112"/>
      <c r="R233" s="112"/>
      <c r="S233" s="112"/>
      <c r="T233" s="112"/>
      <c r="U233" s="112"/>
      <c r="V233" s="112"/>
      <c r="W233" s="112"/>
      <c r="X233" s="112"/>
      <c r="Y233" s="112"/>
    </row>
    <row r="234" spans="1:25">
      <c r="A234" s="266"/>
      <c r="B234" s="112"/>
      <c r="C234" s="112"/>
      <c r="D234" s="112"/>
      <c r="E234" s="112"/>
      <c r="F234" s="112"/>
      <c r="G234" s="112"/>
      <c r="H234" s="112"/>
      <c r="I234" s="112"/>
      <c r="J234" s="112"/>
      <c r="K234" s="112"/>
      <c r="L234" s="112"/>
      <c r="M234" s="112"/>
      <c r="N234" s="112"/>
      <c r="O234" s="112"/>
      <c r="P234" s="112"/>
      <c r="Q234" s="112"/>
      <c r="R234" s="112"/>
      <c r="S234" s="112"/>
      <c r="T234" s="112"/>
      <c r="U234" s="112"/>
      <c r="V234" s="112"/>
      <c r="W234" s="112"/>
      <c r="X234" s="112"/>
      <c r="Y234" s="112"/>
    </row>
    <row r="235" spans="1:25">
      <c r="A235" s="266"/>
      <c r="B235" s="112"/>
      <c r="C235" s="112"/>
      <c r="D235" s="112"/>
      <c r="E235" s="112"/>
      <c r="F235" s="112"/>
      <c r="G235" s="112"/>
      <c r="H235" s="112"/>
      <c r="I235" s="112"/>
      <c r="J235" s="112"/>
      <c r="K235" s="112"/>
      <c r="L235" s="112"/>
      <c r="M235" s="112"/>
      <c r="N235" s="112"/>
      <c r="O235" s="112"/>
      <c r="P235" s="112"/>
      <c r="Q235" s="112"/>
      <c r="R235" s="112"/>
      <c r="S235" s="112"/>
      <c r="T235" s="112"/>
      <c r="U235" s="112"/>
      <c r="V235" s="112"/>
      <c r="W235" s="112"/>
      <c r="X235" s="112"/>
      <c r="Y235" s="112"/>
    </row>
    <row r="236" spans="1:25">
      <c r="A236" s="266"/>
      <c r="B236" s="112"/>
      <c r="C236" s="112"/>
      <c r="D236" s="112"/>
      <c r="E236" s="112"/>
      <c r="F236" s="112"/>
      <c r="G236" s="112"/>
      <c r="H236" s="112"/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  <c r="S236" s="112"/>
      <c r="T236" s="112"/>
      <c r="U236" s="112"/>
      <c r="V236" s="112"/>
      <c r="W236" s="112"/>
      <c r="X236" s="112"/>
      <c r="Y236" s="112"/>
    </row>
    <row r="237" spans="1:25">
      <c r="A237" s="266"/>
      <c r="B237" s="112"/>
      <c r="C237" s="112"/>
      <c r="D237" s="112"/>
      <c r="E237" s="112"/>
      <c r="F237" s="112"/>
      <c r="G237" s="112"/>
      <c r="H237" s="112"/>
      <c r="I237" s="112"/>
      <c r="J237" s="112"/>
      <c r="K237" s="112"/>
      <c r="L237" s="112"/>
      <c r="M237" s="112"/>
      <c r="N237" s="112"/>
      <c r="O237" s="112"/>
      <c r="P237" s="112"/>
      <c r="Q237" s="112"/>
      <c r="R237" s="112"/>
      <c r="S237" s="112"/>
      <c r="T237" s="112"/>
      <c r="U237" s="112"/>
      <c r="V237" s="112"/>
      <c r="W237" s="112"/>
      <c r="X237" s="112"/>
      <c r="Y237" s="112"/>
    </row>
    <row r="238" spans="1:25">
      <c r="A238" s="266"/>
      <c r="B238" s="112"/>
      <c r="C238" s="112"/>
      <c r="D238" s="112"/>
      <c r="E238" s="112"/>
      <c r="F238" s="112"/>
      <c r="G238" s="112"/>
      <c r="H238" s="112"/>
      <c r="I238" s="112"/>
      <c r="J238" s="112"/>
      <c r="K238" s="112"/>
      <c r="L238" s="112"/>
      <c r="M238" s="112"/>
      <c r="N238" s="112"/>
      <c r="O238" s="112"/>
      <c r="P238" s="112"/>
      <c r="Q238" s="112"/>
      <c r="R238" s="112"/>
      <c r="S238" s="112"/>
      <c r="T238" s="112"/>
      <c r="U238" s="112"/>
      <c r="V238" s="112"/>
      <c r="W238" s="112"/>
      <c r="X238" s="112"/>
      <c r="Y238" s="112"/>
    </row>
    <row r="239" spans="1:25">
      <c r="A239" s="266"/>
      <c r="B239" s="112"/>
      <c r="C239" s="112"/>
      <c r="D239" s="112"/>
      <c r="E239" s="112"/>
      <c r="F239" s="112"/>
      <c r="G239" s="112"/>
      <c r="H239" s="112"/>
      <c r="I239" s="112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112"/>
      <c r="U239" s="112"/>
      <c r="V239" s="112"/>
      <c r="W239" s="112"/>
      <c r="X239" s="112"/>
      <c r="Y239" s="112"/>
    </row>
    <row r="240" spans="1:25">
      <c r="A240" s="266"/>
      <c r="B240" s="112"/>
      <c r="C240" s="112"/>
      <c r="D240" s="112"/>
      <c r="E240" s="112"/>
      <c r="F240" s="112"/>
      <c r="G240" s="112"/>
      <c r="H240" s="112"/>
      <c r="I240" s="112"/>
      <c r="J240" s="112"/>
      <c r="K240" s="112"/>
      <c r="L240" s="112"/>
      <c r="M240" s="112"/>
      <c r="N240" s="112"/>
      <c r="O240" s="112"/>
      <c r="P240" s="112"/>
      <c r="Q240" s="112"/>
      <c r="R240" s="112"/>
      <c r="S240" s="112"/>
      <c r="T240" s="112"/>
      <c r="U240" s="112"/>
      <c r="V240" s="112"/>
      <c r="W240" s="112"/>
      <c r="X240" s="112"/>
      <c r="Y240" s="112"/>
    </row>
    <row r="241" spans="1:25">
      <c r="A241" s="266"/>
      <c r="B241" s="112"/>
      <c r="C241" s="112"/>
      <c r="D241" s="112"/>
      <c r="E241" s="112"/>
      <c r="F241" s="112"/>
      <c r="G241" s="112"/>
      <c r="H241" s="112"/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2"/>
      <c r="U241" s="112"/>
      <c r="V241" s="112"/>
      <c r="W241" s="112"/>
      <c r="X241" s="112"/>
      <c r="Y241" s="112"/>
    </row>
    <row r="242" spans="1:25">
      <c r="A242" s="266"/>
      <c r="B242" s="112"/>
      <c r="C242" s="112"/>
      <c r="D242" s="112"/>
      <c r="E242" s="112"/>
      <c r="F242" s="112"/>
      <c r="G242" s="112"/>
      <c r="H242" s="112"/>
      <c r="I242" s="112"/>
      <c r="J242" s="112"/>
      <c r="K242" s="112"/>
      <c r="L242" s="112"/>
      <c r="M242" s="112"/>
      <c r="N242" s="112"/>
      <c r="O242" s="112"/>
      <c r="P242" s="112"/>
      <c r="Q242" s="112"/>
      <c r="R242" s="112"/>
      <c r="S242" s="112"/>
      <c r="T242" s="112"/>
      <c r="U242" s="112"/>
      <c r="V242" s="112"/>
      <c r="W242" s="112"/>
      <c r="X242" s="112"/>
      <c r="Y242" s="112"/>
    </row>
    <row r="243" spans="1:25">
      <c r="A243" s="266"/>
      <c r="B243" s="112"/>
      <c r="C243" s="112"/>
      <c r="D243" s="112"/>
      <c r="E243" s="112"/>
      <c r="F243" s="112"/>
      <c r="G243" s="112"/>
      <c r="H243" s="112"/>
      <c r="I243" s="112"/>
      <c r="J243" s="112"/>
      <c r="K243" s="112"/>
      <c r="L243" s="112"/>
      <c r="M243" s="112"/>
      <c r="N243" s="112"/>
      <c r="O243" s="112"/>
      <c r="P243" s="112"/>
      <c r="Q243" s="112"/>
      <c r="R243" s="112"/>
      <c r="S243" s="112"/>
      <c r="T243" s="112"/>
      <c r="U243" s="112"/>
      <c r="V243" s="112"/>
      <c r="W243" s="112"/>
      <c r="X243" s="112"/>
      <c r="Y243" s="112"/>
    </row>
    <row r="244" spans="1:25">
      <c r="A244" s="266"/>
      <c r="B244" s="112"/>
      <c r="C244" s="112"/>
      <c r="D244" s="112"/>
      <c r="E244" s="112"/>
      <c r="F244" s="112"/>
      <c r="G244" s="112"/>
      <c r="H244" s="112"/>
      <c r="I244" s="112"/>
      <c r="J244" s="112"/>
      <c r="K244" s="112"/>
      <c r="L244" s="112"/>
      <c r="M244" s="112"/>
      <c r="N244" s="112"/>
      <c r="O244" s="112"/>
      <c r="P244" s="112"/>
      <c r="Q244" s="112"/>
      <c r="R244" s="112"/>
      <c r="S244" s="112"/>
      <c r="T244" s="112"/>
      <c r="U244" s="112"/>
      <c r="V244" s="112"/>
      <c r="W244" s="112"/>
      <c r="X244" s="112"/>
      <c r="Y244" s="112"/>
    </row>
    <row r="245" spans="1:25">
      <c r="A245" s="266"/>
      <c r="B245" s="112"/>
      <c r="C245" s="112"/>
      <c r="D245" s="112"/>
      <c r="E245" s="112"/>
      <c r="F245" s="112"/>
      <c r="G245" s="112"/>
      <c r="H245" s="112"/>
      <c r="I245" s="112"/>
      <c r="J245" s="112"/>
      <c r="K245" s="112"/>
      <c r="L245" s="112"/>
      <c r="M245" s="112"/>
      <c r="N245" s="112"/>
      <c r="O245" s="112"/>
      <c r="P245" s="112"/>
      <c r="Q245" s="112"/>
      <c r="R245" s="112"/>
      <c r="S245" s="112"/>
      <c r="T245" s="112"/>
      <c r="U245" s="112"/>
      <c r="V245" s="112"/>
      <c r="W245" s="112"/>
      <c r="X245" s="112"/>
      <c r="Y245" s="112"/>
    </row>
    <row r="246" spans="1:25">
      <c r="A246" s="266"/>
      <c r="B246" s="112"/>
      <c r="C246" s="112"/>
      <c r="D246" s="112"/>
      <c r="E246" s="112"/>
      <c r="F246" s="112"/>
      <c r="G246" s="112"/>
      <c r="H246" s="112"/>
      <c r="I246" s="112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112"/>
      <c r="U246" s="112"/>
      <c r="V246" s="112"/>
      <c r="W246" s="112"/>
      <c r="X246" s="112"/>
      <c r="Y246" s="112"/>
    </row>
    <row r="247" spans="1:25">
      <c r="A247" s="266"/>
      <c r="B247" s="112"/>
      <c r="C247" s="112"/>
      <c r="D247" s="112"/>
      <c r="E247" s="112"/>
      <c r="F247" s="112"/>
      <c r="G247" s="112"/>
      <c r="H247" s="112"/>
      <c r="I247" s="112"/>
      <c r="J247" s="112"/>
      <c r="K247" s="112"/>
      <c r="L247" s="112"/>
      <c r="M247" s="112"/>
      <c r="N247" s="112"/>
      <c r="O247" s="112"/>
      <c r="P247" s="112"/>
      <c r="Q247" s="112"/>
      <c r="R247" s="112"/>
      <c r="S247" s="112"/>
      <c r="T247" s="112"/>
      <c r="U247" s="112"/>
      <c r="V247" s="112"/>
      <c r="W247" s="112"/>
      <c r="X247" s="112"/>
      <c r="Y247" s="112"/>
    </row>
    <row r="248" spans="1:25">
      <c r="A248" s="266"/>
      <c r="B248" s="112"/>
      <c r="C248" s="112"/>
      <c r="D248" s="112"/>
      <c r="E248" s="112"/>
      <c r="F248" s="112"/>
      <c r="G248" s="112"/>
      <c r="H248" s="112"/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  <c r="S248" s="112"/>
      <c r="T248" s="112"/>
      <c r="U248" s="112"/>
      <c r="V248" s="112"/>
      <c r="W248" s="112"/>
      <c r="X248" s="112"/>
      <c r="Y248" s="112"/>
    </row>
    <row r="249" spans="1:25">
      <c r="A249" s="266"/>
      <c r="B249" s="112"/>
      <c r="C249" s="112"/>
      <c r="D249" s="112"/>
      <c r="E249" s="112"/>
      <c r="F249" s="112"/>
      <c r="G249" s="112"/>
      <c r="H249" s="112"/>
      <c r="I249" s="112"/>
      <c r="J249" s="112"/>
      <c r="K249" s="112"/>
      <c r="L249" s="112"/>
      <c r="M249" s="112"/>
      <c r="N249" s="112"/>
      <c r="O249" s="112"/>
      <c r="P249" s="112"/>
      <c r="Q249" s="112"/>
      <c r="R249" s="112"/>
      <c r="S249" s="112"/>
      <c r="T249" s="112"/>
      <c r="U249" s="112"/>
      <c r="V249" s="112"/>
      <c r="W249" s="112"/>
      <c r="X249" s="112"/>
      <c r="Y249" s="112"/>
    </row>
    <row r="250" spans="1:25">
      <c r="A250" s="266"/>
      <c r="B250" s="112"/>
      <c r="C250" s="112"/>
      <c r="D250" s="112"/>
      <c r="E250" s="112"/>
      <c r="F250" s="112"/>
      <c r="G250" s="112"/>
      <c r="H250" s="112"/>
      <c r="I250" s="112"/>
      <c r="J250" s="112"/>
      <c r="K250" s="112"/>
      <c r="L250" s="112"/>
      <c r="M250" s="112"/>
      <c r="N250" s="112"/>
      <c r="O250" s="112"/>
      <c r="P250" s="112"/>
      <c r="Q250" s="112"/>
      <c r="R250" s="112"/>
      <c r="S250" s="112"/>
      <c r="T250" s="112"/>
      <c r="U250" s="112"/>
      <c r="V250" s="112"/>
      <c r="W250" s="112"/>
      <c r="X250" s="112"/>
      <c r="Y250" s="112"/>
    </row>
    <row r="251" spans="1:25">
      <c r="A251" s="266"/>
      <c r="B251" s="112"/>
      <c r="C251" s="112"/>
      <c r="D251" s="112"/>
      <c r="E251" s="112"/>
      <c r="F251" s="112"/>
      <c r="G251" s="112"/>
      <c r="H251" s="112"/>
      <c r="I251" s="112"/>
      <c r="J251" s="112"/>
      <c r="K251" s="112"/>
      <c r="L251" s="112"/>
      <c r="M251" s="112"/>
      <c r="N251" s="112"/>
      <c r="O251" s="112"/>
      <c r="P251" s="112"/>
      <c r="Q251" s="112"/>
      <c r="R251" s="112"/>
      <c r="S251" s="112"/>
      <c r="T251" s="112"/>
      <c r="U251" s="112"/>
      <c r="V251" s="112"/>
      <c r="W251" s="112"/>
      <c r="X251" s="112"/>
      <c r="Y251" s="112"/>
    </row>
    <row r="252" spans="1:25">
      <c r="A252" s="266"/>
      <c r="B252" s="112"/>
      <c r="C252" s="112"/>
      <c r="D252" s="112"/>
      <c r="E252" s="112"/>
      <c r="F252" s="112"/>
      <c r="G252" s="112"/>
      <c r="H252" s="112"/>
      <c r="I252" s="112"/>
      <c r="J252" s="112"/>
      <c r="K252" s="112"/>
      <c r="L252" s="112"/>
      <c r="M252" s="112"/>
      <c r="N252" s="112"/>
      <c r="O252" s="112"/>
      <c r="P252" s="112"/>
      <c r="Q252" s="112"/>
      <c r="R252" s="112"/>
      <c r="S252" s="112"/>
      <c r="T252" s="112"/>
      <c r="U252" s="112"/>
      <c r="V252" s="112"/>
      <c r="W252" s="112"/>
      <c r="X252" s="112"/>
      <c r="Y252" s="112"/>
    </row>
    <row r="253" spans="1:25">
      <c r="A253" s="266"/>
      <c r="B253" s="112"/>
      <c r="C253" s="112"/>
      <c r="D253" s="112"/>
      <c r="E253" s="112"/>
      <c r="F253" s="112"/>
      <c r="G253" s="112"/>
      <c r="H253" s="112"/>
      <c r="I253" s="112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112"/>
      <c r="U253" s="112"/>
      <c r="V253" s="112"/>
      <c r="W253" s="112"/>
      <c r="X253" s="112"/>
      <c r="Y253" s="112"/>
    </row>
    <row r="254" spans="1:25">
      <c r="A254" s="266"/>
      <c r="B254" s="112"/>
      <c r="C254" s="112"/>
      <c r="D254" s="112"/>
      <c r="E254" s="112"/>
      <c r="F254" s="112"/>
      <c r="G254" s="112"/>
      <c r="H254" s="112"/>
      <c r="I254" s="112"/>
      <c r="J254" s="112"/>
      <c r="K254" s="112"/>
      <c r="L254" s="112"/>
      <c r="M254" s="112"/>
      <c r="N254" s="112"/>
      <c r="O254" s="112"/>
      <c r="P254" s="112"/>
      <c r="Q254" s="112"/>
      <c r="R254" s="112"/>
      <c r="S254" s="112"/>
      <c r="T254" s="112"/>
      <c r="U254" s="112"/>
      <c r="V254" s="112"/>
      <c r="W254" s="112"/>
      <c r="X254" s="112"/>
      <c r="Y254" s="112"/>
    </row>
    <row r="255" spans="1:25">
      <c r="A255" s="266"/>
      <c r="B255" s="112"/>
      <c r="C255" s="112"/>
      <c r="D255" s="112"/>
      <c r="E255" s="112"/>
      <c r="F255" s="112"/>
      <c r="G255" s="112"/>
      <c r="H255" s="112"/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2"/>
      <c r="Y255" s="112"/>
    </row>
    <row r="256" spans="1:25">
      <c r="A256" s="266"/>
      <c r="B256" s="112"/>
      <c r="C256" s="112"/>
      <c r="D256" s="112"/>
      <c r="E256" s="112"/>
      <c r="F256" s="112"/>
      <c r="G256" s="112"/>
      <c r="H256" s="112"/>
      <c r="I256" s="112"/>
      <c r="J256" s="112"/>
      <c r="K256" s="112"/>
      <c r="L256" s="112"/>
      <c r="M256" s="112"/>
      <c r="N256" s="112"/>
      <c r="O256" s="112"/>
      <c r="P256" s="112"/>
      <c r="Q256" s="112"/>
      <c r="R256" s="112"/>
      <c r="S256" s="112"/>
      <c r="T256" s="112"/>
      <c r="U256" s="112"/>
      <c r="V256" s="112"/>
      <c r="W256" s="112"/>
      <c r="X256" s="112"/>
      <c r="Y256" s="112"/>
    </row>
    <row r="257" spans="1:25">
      <c r="A257" s="266"/>
      <c r="B257" s="112"/>
      <c r="C257" s="112"/>
      <c r="D257" s="112"/>
      <c r="E257" s="112"/>
      <c r="F257" s="112"/>
      <c r="G257" s="112"/>
      <c r="H257" s="112"/>
      <c r="I257" s="112"/>
      <c r="J257" s="112"/>
      <c r="K257" s="112"/>
      <c r="L257" s="112"/>
      <c r="M257" s="112"/>
      <c r="N257" s="112"/>
      <c r="O257" s="112"/>
      <c r="P257" s="112"/>
      <c r="Q257" s="112"/>
      <c r="R257" s="112"/>
      <c r="S257" s="112"/>
      <c r="T257" s="112"/>
      <c r="U257" s="112"/>
      <c r="V257" s="112"/>
      <c r="W257" s="112"/>
      <c r="X257" s="112"/>
      <c r="Y257" s="112"/>
    </row>
    <row r="258" spans="1:25">
      <c r="A258" s="266"/>
      <c r="B258" s="112"/>
      <c r="C258" s="112"/>
      <c r="D258" s="112"/>
      <c r="E258" s="112"/>
      <c r="F258" s="112"/>
      <c r="G258" s="112"/>
      <c r="H258" s="112"/>
      <c r="I258" s="112"/>
      <c r="J258" s="112"/>
      <c r="K258" s="112"/>
      <c r="L258" s="112"/>
      <c r="M258" s="112"/>
      <c r="N258" s="112"/>
      <c r="O258" s="112"/>
      <c r="P258" s="112"/>
      <c r="Q258" s="112"/>
      <c r="R258" s="112"/>
      <c r="S258" s="112"/>
      <c r="T258" s="112"/>
      <c r="U258" s="112"/>
      <c r="V258" s="112"/>
      <c r="W258" s="112"/>
      <c r="X258" s="112"/>
      <c r="Y258" s="112"/>
    </row>
    <row r="259" spans="1:25">
      <c r="A259" s="266"/>
      <c r="B259" s="112"/>
      <c r="C259" s="112"/>
      <c r="D259" s="112"/>
      <c r="E259" s="112"/>
      <c r="F259" s="112"/>
      <c r="G259" s="112"/>
      <c r="H259" s="112"/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  <c r="S259" s="112"/>
      <c r="T259" s="112"/>
      <c r="U259" s="112"/>
      <c r="V259" s="112"/>
      <c r="W259" s="112"/>
      <c r="X259" s="112"/>
      <c r="Y259" s="112"/>
    </row>
    <row r="260" spans="1:25">
      <c r="A260" s="266"/>
      <c r="B260" s="112"/>
      <c r="C260" s="112"/>
      <c r="D260" s="112"/>
      <c r="E260" s="112"/>
      <c r="F260" s="112"/>
      <c r="G260" s="112"/>
      <c r="H260" s="112"/>
      <c r="I260" s="112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112"/>
      <c r="U260" s="112"/>
      <c r="V260" s="112"/>
      <c r="W260" s="112"/>
      <c r="X260" s="112"/>
      <c r="Y260" s="112"/>
    </row>
    <row r="261" spans="1:25">
      <c r="A261" s="266"/>
      <c r="B261" s="112"/>
      <c r="C261" s="112"/>
      <c r="D261" s="112"/>
      <c r="E261" s="112"/>
      <c r="F261" s="112"/>
      <c r="G261" s="112"/>
      <c r="H261" s="112"/>
      <c r="I261" s="112"/>
      <c r="J261" s="112"/>
      <c r="K261" s="112"/>
      <c r="L261" s="112"/>
      <c r="M261" s="112"/>
      <c r="N261" s="112"/>
      <c r="O261" s="112"/>
      <c r="P261" s="112"/>
      <c r="Q261" s="112"/>
      <c r="R261" s="112"/>
      <c r="S261" s="112"/>
      <c r="T261" s="112"/>
      <c r="U261" s="112"/>
      <c r="V261" s="112"/>
      <c r="W261" s="112"/>
      <c r="X261" s="112"/>
      <c r="Y261" s="112"/>
    </row>
    <row r="262" spans="1:25">
      <c r="A262" s="266"/>
      <c r="B262" s="112"/>
      <c r="C262" s="112"/>
      <c r="D262" s="112"/>
      <c r="E262" s="112"/>
      <c r="F262" s="112"/>
      <c r="G262" s="112"/>
      <c r="H262" s="112"/>
      <c r="I262" s="112"/>
      <c r="J262" s="112"/>
      <c r="K262" s="112"/>
      <c r="L262" s="112"/>
      <c r="M262" s="112"/>
      <c r="N262" s="112"/>
      <c r="O262" s="112"/>
      <c r="P262" s="112"/>
      <c r="Q262" s="112"/>
      <c r="R262" s="112"/>
      <c r="S262" s="112"/>
      <c r="T262" s="112"/>
      <c r="U262" s="112"/>
      <c r="V262" s="112"/>
      <c r="W262" s="112"/>
      <c r="X262" s="112"/>
      <c r="Y262" s="112"/>
    </row>
    <row r="263" spans="1:25">
      <c r="A263" s="266"/>
      <c r="B263" s="112"/>
      <c r="C263" s="112"/>
      <c r="D263" s="112"/>
      <c r="E263" s="112"/>
      <c r="F263" s="112"/>
      <c r="G263" s="112"/>
      <c r="H263" s="112"/>
      <c r="I263" s="112"/>
      <c r="J263" s="112"/>
      <c r="K263" s="112"/>
      <c r="L263" s="112"/>
      <c r="M263" s="112"/>
      <c r="N263" s="112"/>
      <c r="O263" s="112"/>
      <c r="P263" s="112"/>
      <c r="Q263" s="112"/>
      <c r="R263" s="112"/>
      <c r="S263" s="112"/>
      <c r="T263" s="112"/>
      <c r="U263" s="112"/>
      <c r="V263" s="112"/>
      <c r="W263" s="112"/>
      <c r="X263" s="112"/>
      <c r="Y263" s="112"/>
    </row>
    <row r="264" spans="1:25">
      <c r="A264" s="266"/>
      <c r="B264" s="112"/>
      <c r="C264" s="112"/>
      <c r="D264" s="112"/>
      <c r="E264" s="112"/>
      <c r="F264" s="112"/>
      <c r="G264" s="112"/>
      <c r="H264" s="112"/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2"/>
      <c r="Y264" s="112"/>
    </row>
    <row r="265" spans="1:25">
      <c r="A265" s="266"/>
      <c r="B265" s="112"/>
      <c r="C265" s="112"/>
      <c r="D265" s="112"/>
      <c r="E265" s="112"/>
      <c r="F265" s="112"/>
      <c r="G265" s="112"/>
      <c r="H265" s="112"/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2"/>
      <c r="Y265" s="112"/>
    </row>
    <row r="266" spans="1:25">
      <c r="A266" s="266"/>
      <c r="B266" s="112"/>
      <c r="C266" s="112"/>
      <c r="D266" s="112"/>
      <c r="E266" s="112"/>
      <c r="F266" s="112"/>
      <c r="G266" s="112"/>
      <c r="H266" s="112"/>
      <c r="I266" s="112"/>
      <c r="J266" s="112"/>
      <c r="K266" s="112"/>
      <c r="L266" s="112"/>
      <c r="M266" s="112"/>
      <c r="N266" s="112"/>
      <c r="O266" s="112"/>
      <c r="P266" s="112"/>
      <c r="Q266" s="112"/>
      <c r="R266" s="112"/>
      <c r="S266" s="112"/>
      <c r="T266" s="112"/>
      <c r="U266" s="112"/>
      <c r="V266" s="112"/>
      <c r="W266" s="112"/>
      <c r="X266" s="112"/>
      <c r="Y266" s="112"/>
    </row>
    <row r="267" spans="1:25">
      <c r="A267" s="266"/>
      <c r="B267" s="112"/>
      <c r="C267" s="112"/>
      <c r="D267" s="112"/>
      <c r="E267" s="112"/>
      <c r="F267" s="112"/>
      <c r="G267" s="112"/>
      <c r="H267" s="112"/>
      <c r="I267" s="112"/>
      <c r="J267" s="112"/>
      <c r="K267" s="112"/>
      <c r="L267" s="112"/>
      <c r="M267" s="112"/>
      <c r="N267" s="112"/>
      <c r="O267" s="112"/>
      <c r="P267" s="112"/>
      <c r="Q267" s="112"/>
      <c r="R267" s="112"/>
      <c r="S267" s="112"/>
      <c r="T267" s="112"/>
      <c r="U267" s="112"/>
      <c r="V267" s="112"/>
      <c r="W267" s="112"/>
      <c r="X267" s="112"/>
      <c r="Y267" s="112"/>
    </row>
    <row r="268" spans="1:25">
      <c r="A268" s="266"/>
      <c r="B268" s="112"/>
      <c r="C268" s="112"/>
      <c r="D268" s="112"/>
      <c r="E268" s="112"/>
      <c r="F268" s="112"/>
      <c r="G268" s="112"/>
      <c r="H268" s="112"/>
      <c r="I268" s="112"/>
      <c r="J268" s="112"/>
      <c r="K268" s="112"/>
      <c r="L268" s="112"/>
      <c r="M268" s="112"/>
      <c r="N268" s="112"/>
      <c r="O268" s="112"/>
      <c r="P268" s="112"/>
      <c r="Q268" s="112"/>
      <c r="R268" s="112"/>
      <c r="S268" s="112"/>
      <c r="T268" s="112"/>
      <c r="U268" s="112"/>
      <c r="V268" s="112"/>
      <c r="W268" s="112"/>
      <c r="X268" s="112"/>
      <c r="Y268" s="112"/>
    </row>
    <row r="269" spans="1:25">
      <c r="A269" s="266"/>
      <c r="B269" s="112"/>
      <c r="C269" s="112"/>
      <c r="D269" s="112"/>
      <c r="E269" s="112"/>
      <c r="F269" s="112"/>
      <c r="G269" s="112"/>
      <c r="H269" s="112"/>
      <c r="I269" s="112"/>
      <c r="J269" s="112"/>
      <c r="K269" s="112"/>
      <c r="L269" s="112"/>
      <c r="M269" s="112"/>
      <c r="N269" s="112"/>
      <c r="O269" s="112"/>
      <c r="P269" s="112"/>
      <c r="Q269" s="112"/>
      <c r="R269" s="112"/>
      <c r="S269" s="112"/>
      <c r="T269" s="112"/>
      <c r="U269" s="112"/>
      <c r="V269" s="112"/>
      <c r="W269" s="112"/>
      <c r="X269" s="112"/>
      <c r="Y269" s="112"/>
    </row>
    <row r="270" spans="1:25">
      <c r="A270" s="266"/>
      <c r="B270" s="112"/>
      <c r="C270" s="112"/>
      <c r="D270" s="112"/>
      <c r="E270" s="112"/>
      <c r="F270" s="112"/>
      <c r="G270" s="112"/>
      <c r="H270" s="112"/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  <c r="S270" s="112"/>
      <c r="T270" s="112"/>
      <c r="U270" s="112"/>
      <c r="V270" s="112"/>
      <c r="W270" s="112"/>
      <c r="X270" s="112"/>
      <c r="Y270" s="112"/>
    </row>
    <row r="271" spans="1:25">
      <c r="A271" s="266"/>
      <c r="B271" s="112"/>
      <c r="C271" s="112"/>
      <c r="D271" s="112"/>
      <c r="E271" s="112"/>
      <c r="F271" s="112"/>
      <c r="G271" s="112"/>
      <c r="H271" s="112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2"/>
      <c r="Y271" s="112"/>
    </row>
    <row r="272" spans="1:25">
      <c r="A272" s="266"/>
      <c r="B272" s="112"/>
      <c r="C272" s="112"/>
      <c r="D272" s="112"/>
      <c r="E272" s="112"/>
      <c r="F272" s="112"/>
      <c r="G272" s="112"/>
      <c r="H272" s="112"/>
      <c r="I272" s="112"/>
      <c r="J272" s="112"/>
      <c r="K272" s="112"/>
      <c r="L272" s="112"/>
      <c r="M272" s="112"/>
      <c r="N272" s="112"/>
      <c r="O272" s="112"/>
      <c r="P272" s="112"/>
      <c r="Q272" s="112"/>
      <c r="R272" s="112"/>
      <c r="S272" s="112"/>
      <c r="T272" s="112"/>
      <c r="U272" s="112"/>
      <c r="V272" s="112"/>
      <c r="W272" s="112"/>
      <c r="X272" s="112"/>
      <c r="Y272" s="112"/>
    </row>
    <row r="273" spans="1:25">
      <c r="A273" s="266"/>
      <c r="B273" s="112"/>
      <c r="C273" s="112"/>
      <c r="D273" s="112"/>
      <c r="E273" s="112"/>
      <c r="F273" s="112"/>
      <c r="G273" s="112"/>
      <c r="H273" s="112"/>
      <c r="I273" s="112"/>
      <c r="J273" s="112"/>
      <c r="K273" s="112"/>
      <c r="L273" s="112"/>
      <c r="M273" s="112"/>
      <c r="N273" s="112"/>
      <c r="O273" s="112"/>
      <c r="P273" s="112"/>
      <c r="Q273" s="112"/>
      <c r="R273" s="112"/>
      <c r="S273" s="112"/>
      <c r="T273" s="112"/>
      <c r="U273" s="112"/>
      <c r="V273" s="112"/>
      <c r="W273" s="112"/>
      <c r="X273" s="112"/>
      <c r="Y273" s="112"/>
    </row>
    <row r="274" spans="1:25">
      <c r="A274" s="266"/>
      <c r="B274" s="112"/>
      <c r="C274" s="112"/>
      <c r="D274" s="112"/>
      <c r="E274" s="112"/>
      <c r="F274" s="112"/>
      <c r="G274" s="112"/>
      <c r="H274" s="112"/>
      <c r="I274" s="112"/>
      <c r="J274" s="112"/>
      <c r="K274" s="112"/>
      <c r="L274" s="112"/>
      <c r="M274" s="112"/>
      <c r="N274" s="112"/>
      <c r="O274" s="112"/>
      <c r="P274" s="112"/>
      <c r="Q274" s="112"/>
      <c r="R274" s="112"/>
      <c r="S274" s="112"/>
      <c r="T274" s="112"/>
      <c r="U274" s="112"/>
      <c r="V274" s="112"/>
      <c r="W274" s="112"/>
      <c r="X274" s="112"/>
      <c r="Y274" s="112"/>
    </row>
    <row r="275" spans="1:25">
      <c r="A275" s="266"/>
      <c r="B275" s="112"/>
      <c r="C275" s="112"/>
      <c r="D275" s="112"/>
      <c r="E275" s="112"/>
      <c r="F275" s="112"/>
      <c r="G275" s="112"/>
      <c r="H275" s="112"/>
      <c r="I275" s="112"/>
      <c r="J275" s="112"/>
      <c r="K275" s="112"/>
      <c r="L275" s="112"/>
      <c r="M275" s="112"/>
      <c r="N275" s="112"/>
      <c r="O275" s="112"/>
      <c r="P275" s="112"/>
      <c r="Q275" s="112"/>
      <c r="R275" s="112"/>
      <c r="S275" s="112"/>
      <c r="T275" s="112"/>
      <c r="U275" s="112"/>
      <c r="V275" s="112"/>
      <c r="W275" s="112"/>
      <c r="X275" s="112"/>
      <c r="Y275" s="112"/>
    </row>
    <row r="276" spans="1:25">
      <c r="A276" s="266"/>
      <c r="B276" s="112"/>
      <c r="C276" s="112"/>
      <c r="D276" s="112"/>
      <c r="E276" s="112"/>
      <c r="F276" s="112"/>
      <c r="G276" s="112"/>
      <c r="H276" s="112"/>
      <c r="I276" s="112"/>
      <c r="J276" s="112"/>
      <c r="K276" s="112"/>
      <c r="L276" s="112"/>
      <c r="M276" s="112"/>
      <c r="N276" s="112"/>
      <c r="O276" s="112"/>
      <c r="P276" s="112"/>
      <c r="Q276" s="112"/>
      <c r="R276" s="112"/>
      <c r="S276" s="112"/>
      <c r="T276" s="112"/>
      <c r="U276" s="112"/>
      <c r="V276" s="112"/>
      <c r="W276" s="112"/>
      <c r="X276" s="112"/>
      <c r="Y276" s="112"/>
    </row>
    <row r="277" spans="1:25">
      <c r="A277" s="266"/>
      <c r="B277" s="112"/>
      <c r="C277" s="112"/>
      <c r="D277" s="112"/>
      <c r="E277" s="112"/>
      <c r="F277" s="112"/>
      <c r="G277" s="112"/>
      <c r="H277" s="112"/>
      <c r="I277" s="112"/>
      <c r="J277" s="112"/>
      <c r="K277" s="112"/>
      <c r="L277" s="112"/>
      <c r="M277" s="112"/>
      <c r="N277" s="112"/>
      <c r="O277" s="112"/>
      <c r="P277" s="112"/>
      <c r="Q277" s="112"/>
      <c r="R277" s="112"/>
      <c r="S277" s="112"/>
      <c r="T277" s="112"/>
      <c r="U277" s="112"/>
      <c r="V277" s="112"/>
      <c r="W277" s="112"/>
      <c r="X277" s="112"/>
      <c r="Y277" s="112"/>
    </row>
    <row r="278" spans="1:25">
      <c r="A278" s="266"/>
      <c r="B278" s="112"/>
      <c r="C278" s="112"/>
      <c r="D278" s="112"/>
      <c r="E278" s="112"/>
      <c r="F278" s="112"/>
      <c r="G278" s="112"/>
      <c r="H278" s="112"/>
      <c r="I278" s="112"/>
      <c r="J278" s="112"/>
      <c r="K278" s="112"/>
      <c r="L278" s="112"/>
      <c r="M278" s="112"/>
      <c r="N278" s="112"/>
      <c r="O278" s="112"/>
      <c r="P278" s="112"/>
      <c r="Q278" s="112"/>
      <c r="R278" s="112"/>
      <c r="S278" s="112"/>
      <c r="T278" s="112"/>
      <c r="U278" s="112"/>
      <c r="V278" s="112"/>
      <c r="W278" s="112"/>
      <c r="X278" s="112"/>
      <c r="Y278" s="112"/>
    </row>
    <row r="279" spans="1:25">
      <c r="A279" s="266"/>
      <c r="B279" s="112"/>
      <c r="C279" s="112"/>
      <c r="D279" s="112"/>
      <c r="E279" s="112"/>
      <c r="F279" s="112"/>
      <c r="G279" s="112"/>
      <c r="H279" s="112"/>
      <c r="I279" s="112"/>
      <c r="J279" s="112"/>
      <c r="K279" s="112"/>
      <c r="L279" s="112"/>
      <c r="M279" s="112"/>
      <c r="N279" s="112"/>
      <c r="O279" s="112"/>
      <c r="P279" s="112"/>
      <c r="Q279" s="112"/>
      <c r="R279" s="112"/>
      <c r="S279" s="112"/>
      <c r="T279" s="112"/>
      <c r="U279" s="112"/>
      <c r="V279" s="112"/>
      <c r="W279" s="112"/>
      <c r="X279" s="112"/>
      <c r="Y279" s="112"/>
    </row>
    <row r="280" spans="1:25">
      <c r="A280" s="266"/>
      <c r="B280" s="112"/>
      <c r="C280" s="112"/>
      <c r="D280" s="112"/>
      <c r="E280" s="112"/>
      <c r="F280" s="112"/>
      <c r="G280" s="112"/>
      <c r="H280" s="112"/>
      <c r="I280" s="112"/>
      <c r="J280" s="112"/>
      <c r="K280" s="112"/>
      <c r="L280" s="112"/>
      <c r="M280" s="112"/>
      <c r="N280" s="112"/>
      <c r="O280" s="112"/>
      <c r="P280" s="112"/>
      <c r="Q280" s="112"/>
      <c r="R280" s="112"/>
      <c r="S280" s="112"/>
      <c r="T280" s="112"/>
      <c r="U280" s="112"/>
      <c r="V280" s="112"/>
      <c r="W280" s="112"/>
      <c r="X280" s="112"/>
      <c r="Y280" s="112"/>
    </row>
    <row r="281" spans="1:25">
      <c r="A281" s="266"/>
      <c r="B281" s="112"/>
      <c r="C281" s="112"/>
      <c r="D281" s="112"/>
      <c r="E281" s="112"/>
      <c r="F281" s="112"/>
      <c r="G281" s="112"/>
      <c r="H281" s="112"/>
      <c r="I281" s="112"/>
      <c r="J281" s="112"/>
      <c r="K281" s="112"/>
      <c r="L281" s="112"/>
      <c r="M281" s="112"/>
      <c r="N281" s="112"/>
      <c r="O281" s="112"/>
      <c r="P281" s="112"/>
      <c r="Q281" s="112"/>
      <c r="R281" s="112"/>
      <c r="S281" s="112"/>
      <c r="T281" s="112"/>
      <c r="U281" s="112"/>
      <c r="V281" s="112"/>
      <c r="W281" s="112"/>
      <c r="X281" s="112"/>
      <c r="Y281" s="112"/>
    </row>
    <row r="282" spans="1:25">
      <c r="A282" s="266"/>
      <c r="B282" s="112"/>
      <c r="C282" s="112"/>
      <c r="D282" s="112"/>
      <c r="E282" s="112"/>
      <c r="F282" s="112"/>
      <c r="G282" s="112"/>
      <c r="H282" s="112"/>
      <c r="I282" s="112"/>
      <c r="J282" s="112"/>
      <c r="K282" s="112"/>
      <c r="L282" s="112"/>
      <c r="M282" s="112"/>
      <c r="N282" s="112"/>
      <c r="O282" s="112"/>
      <c r="P282" s="112"/>
      <c r="Q282" s="112"/>
      <c r="R282" s="112"/>
      <c r="S282" s="112"/>
      <c r="T282" s="112"/>
      <c r="U282" s="112"/>
      <c r="V282" s="112"/>
      <c r="W282" s="112"/>
      <c r="X282" s="112"/>
      <c r="Y282" s="112"/>
    </row>
    <row r="283" spans="1:25">
      <c r="A283" s="266"/>
      <c r="B283" s="112"/>
      <c r="C283" s="112"/>
      <c r="D283" s="112"/>
      <c r="E283" s="112"/>
      <c r="F283" s="112"/>
      <c r="G283" s="112"/>
      <c r="H283" s="112"/>
      <c r="I283" s="112"/>
      <c r="J283" s="112"/>
      <c r="K283" s="112"/>
      <c r="L283" s="112"/>
      <c r="M283" s="112"/>
      <c r="N283" s="112"/>
      <c r="O283" s="112"/>
      <c r="P283" s="112"/>
      <c r="Q283" s="112"/>
      <c r="R283" s="112"/>
      <c r="S283" s="112"/>
      <c r="T283" s="112"/>
      <c r="U283" s="112"/>
      <c r="V283" s="112"/>
      <c r="W283" s="112"/>
      <c r="X283" s="112"/>
      <c r="Y283" s="112"/>
    </row>
    <row r="284" spans="1:25">
      <c r="A284" s="266"/>
      <c r="B284" s="112"/>
      <c r="C284" s="112"/>
      <c r="D284" s="112"/>
      <c r="E284" s="112"/>
      <c r="F284" s="112"/>
      <c r="G284" s="112"/>
      <c r="H284" s="112"/>
      <c r="I284" s="112"/>
      <c r="J284" s="112"/>
      <c r="K284" s="112"/>
      <c r="L284" s="112"/>
      <c r="M284" s="112"/>
      <c r="N284" s="112"/>
      <c r="O284" s="112"/>
      <c r="P284" s="112"/>
      <c r="Q284" s="112"/>
      <c r="R284" s="112"/>
      <c r="S284" s="112"/>
      <c r="T284" s="112"/>
      <c r="U284" s="112"/>
      <c r="V284" s="112"/>
      <c r="W284" s="112"/>
      <c r="X284" s="112"/>
      <c r="Y284" s="112"/>
    </row>
    <row r="285" spans="1:25">
      <c r="A285" s="266"/>
      <c r="B285" s="112"/>
      <c r="C285" s="112"/>
      <c r="D285" s="112"/>
      <c r="E285" s="112"/>
      <c r="F285" s="112"/>
      <c r="G285" s="112"/>
      <c r="H285" s="112"/>
      <c r="I285" s="112"/>
      <c r="J285" s="112"/>
      <c r="K285" s="112"/>
      <c r="L285" s="112"/>
      <c r="M285" s="112"/>
      <c r="N285" s="112"/>
      <c r="O285" s="112"/>
      <c r="P285" s="112"/>
      <c r="Q285" s="112"/>
      <c r="R285" s="112"/>
      <c r="S285" s="112"/>
      <c r="T285" s="112"/>
      <c r="U285" s="112"/>
      <c r="V285" s="112"/>
      <c r="W285" s="112"/>
      <c r="X285" s="112"/>
      <c r="Y285" s="112"/>
    </row>
    <row r="286" spans="1:25">
      <c r="A286" s="266"/>
      <c r="B286" s="112"/>
      <c r="C286" s="112"/>
      <c r="D286" s="112"/>
      <c r="E286" s="112"/>
      <c r="F286" s="112"/>
      <c r="G286" s="112"/>
      <c r="H286" s="112"/>
      <c r="I286" s="112"/>
      <c r="J286" s="112"/>
      <c r="K286" s="112"/>
      <c r="L286" s="112"/>
      <c r="M286" s="112"/>
      <c r="N286" s="112"/>
      <c r="O286" s="112"/>
      <c r="P286" s="112"/>
      <c r="Q286" s="112"/>
      <c r="R286" s="112"/>
      <c r="S286" s="112"/>
      <c r="T286" s="112"/>
      <c r="U286" s="112"/>
      <c r="V286" s="112"/>
      <c r="W286" s="112"/>
      <c r="X286" s="112"/>
      <c r="Y286" s="112"/>
    </row>
    <row r="287" spans="1:25">
      <c r="A287" s="266"/>
      <c r="B287" s="112"/>
      <c r="C287" s="112"/>
      <c r="D287" s="112"/>
      <c r="E287" s="112"/>
      <c r="F287" s="112"/>
      <c r="G287" s="112"/>
      <c r="H287" s="112"/>
      <c r="I287" s="112"/>
      <c r="J287" s="112"/>
      <c r="K287" s="112"/>
      <c r="L287" s="112"/>
      <c r="M287" s="112"/>
      <c r="N287" s="112"/>
      <c r="O287" s="112"/>
      <c r="P287" s="112"/>
      <c r="Q287" s="112"/>
      <c r="R287" s="112"/>
      <c r="S287" s="112"/>
      <c r="T287" s="112"/>
      <c r="U287" s="112"/>
      <c r="V287" s="112"/>
      <c r="W287" s="112"/>
      <c r="X287" s="112"/>
      <c r="Y287" s="112"/>
    </row>
    <row r="288" spans="1:25">
      <c r="A288" s="266"/>
      <c r="B288" s="112"/>
      <c r="C288" s="112"/>
      <c r="D288" s="112"/>
      <c r="E288" s="112"/>
      <c r="F288" s="112"/>
      <c r="G288" s="112"/>
      <c r="H288" s="112"/>
      <c r="I288" s="112"/>
      <c r="J288" s="112"/>
      <c r="K288" s="112"/>
      <c r="L288" s="112"/>
      <c r="M288" s="112"/>
      <c r="N288" s="112"/>
      <c r="O288" s="112"/>
      <c r="P288" s="112"/>
      <c r="Q288" s="112"/>
      <c r="R288" s="112"/>
      <c r="S288" s="112"/>
      <c r="T288" s="112"/>
      <c r="U288" s="112"/>
      <c r="V288" s="112"/>
      <c r="W288" s="112"/>
      <c r="X288" s="112"/>
      <c r="Y288" s="112"/>
    </row>
    <row r="289" spans="1:25">
      <c r="A289" s="266"/>
      <c r="B289" s="112"/>
      <c r="C289" s="112"/>
      <c r="D289" s="112"/>
      <c r="E289" s="112"/>
      <c r="F289" s="112"/>
      <c r="G289" s="112"/>
      <c r="H289" s="112"/>
      <c r="I289" s="112"/>
      <c r="J289" s="112"/>
      <c r="K289" s="112"/>
      <c r="L289" s="112"/>
      <c r="M289" s="112"/>
      <c r="N289" s="112"/>
      <c r="O289" s="112"/>
      <c r="P289" s="112"/>
      <c r="Q289" s="112"/>
      <c r="R289" s="112"/>
      <c r="S289" s="112"/>
      <c r="T289" s="112"/>
      <c r="U289" s="112"/>
      <c r="V289" s="112"/>
      <c r="W289" s="112"/>
      <c r="X289" s="112"/>
      <c r="Y289" s="112"/>
    </row>
    <row r="290" spans="1:25">
      <c r="A290" s="266"/>
      <c r="B290" s="112"/>
      <c r="C290" s="112"/>
      <c r="D290" s="112"/>
      <c r="E290" s="112"/>
      <c r="F290" s="112"/>
      <c r="G290" s="112"/>
      <c r="H290" s="112"/>
      <c r="I290" s="112"/>
      <c r="J290" s="112"/>
      <c r="K290" s="112"/>
      <c r="L290" s="112"/>
      <c r="M290" s="112"/>
      <c r="N290" s="112"/>
      <c r="O290" s="112"/>
      <c r="P290" s="112"/>
      <c r="Q290" s="112"/>
      <c r="R290" s="112"/>
      <c r="S290" s="112"/>
      <c r="T290" s="112"/>
      <c r="U290" s="112"/>
      <c r="V290" s="112"/>
      <c r="W290" s="112"/>
      <c r="X290" s="112"/>
      <c r="Y290" s="112"/>
    </row>
    <row r="291" spans="1:25">
      <c r="A291" s="266"/>
      <c r="B291" s="112"/>
      <c r="C291" s="112"/>
      <c r="D291" s="112"/>
      <c r="E291" s="112"/>
      <c r="F291" s="112"/>
      <c r="G291" s="112"/>
      <c r="H291" s="112"/>
      <c r="I291" s="112"/>
      <c r="J291" s="112"/>
      <c r="K291" s="112"/>
      <c r="L291" s="112"/>
      <c r="M291" s="112"/>
      <c r="N291" s="112"/>
      <c r="O291" s="112"/>
      <c r="P291" s="112"/>
      <c r="Q291" s="112"/>
      <c r="R291" s="112"/>
      <c r="S291" s="112"/>
      <c r="T291" s="112"/>
      <c r="U291" s="112"/>
      <c r="V291" s="112"/>
      <c r="W291" s="112"/>
      <c r="X291" s="112"/>
      <c r="Y291" s="112"/>
    </row>
    <row r="292" spans="1:25">
      <c r="A292" s="266"/>
      <c r="B292" s="112"/>
      <c r="C292" s="112"/>
      <c r="D292" s="112"/>
      <c r="E292" s="112"/>
      <c r="F292" s="112"/>
      <c r="G292" s="112"/>
      <c r="H292" s="112"/>
      <c r="I292" s="112"/>
      <c r="J292" s="112"/>
      <c r="K292" s="112"/>
      <c r="L292" s="112"/>
      <c r="M292" s="112"/>
      <c r="N292" s="112"/>
      <c r="O292" s="112"/>
      <c r="P292" s="112"/>
      <c r="Q292" s="112"/>
      <c r="R292" s="112"/>
      <c r="S292" s="112"/>
      <c r="T292" s="112"/>
      <c r="U292" s="112"/>
      <c r="V292" s="112"/>
      <c r="W292" s="112"/>
      <c r="X292" s="112"/>
      <c r="Y292" s="112"/>
    </row>
    <row r="293" spans="1:25">
      <c r="A293" s="266"/>
      <c r="B293" s="112"/>
      <c r="C293" s="112"/>
      <c r="D293" s="112"/>
      <c r="E293" s="112"/>
      <c r="F293" s="112"/>
      <c r="G293" s="112"/>
      <c r="H293" s="112"/>
      <c r="I293" s="112"/>
      <c r="J293" s="112"/>
      <c r="K293" s="112"/>
      <c r="L293" s="112"/>
      <c r="M293" s="112"/>
      <c r="N293" s="112"/>
      <c r="O293" s="112"/>
      <c r="P293" s="112"/>
      <c r="Q293" s="112"/>
      <c r="R293" s="112"/>
      <c r="S293" s="112"/>
      <c r="T293" s="112"/>
      <c r="U293" s="112"/>
      <c r="V293" s="112"/>
      <c r="W293" s="112"/>
      <c r="X293" s="112"/>
      <c r="Y293" s="112"/>
    </row>
    <row r="294" spans="1:25">
      <c r="A294" s="266"/>
      <c r="B294" s="112"/>
      <c r="C294" s="112"/>
      <c r="D294" s="112"/>
      <c r="E294" s="112"/>
      <c r="F294" s="112"/>
      <c r="G294" s="112"/>
      <c r="H294" s="112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  <c r="V294" s="112"/>
      <c r="W294" s="112"/>
      <c r="X294" s="112"/>
      <c r="Y294" s="112"/>
    </row>
    <row r="295" spans="1:25">
      <c r="A295" s="266"/>
      <c r="B295" s="112"/>
      <c r="C295" s="112"/>
      <c r="D295" s="112"/>
      <c r="E295" s="112"/>
      <c r="F295" s="112"/>
      <c r="G295" s="112"/>
      <c r="H295" s="112"/>
      <c r="I295" s="112"/>
      <c r="J295" s="112"/>
      <c r="K295" s="112"/>
      <c r="L295" s="112"/>
      <c r="M295" s="112"/>
      <c r="N295" s="112"/>
      <c r="O295" s="112"/>
      <c r="P295" s="112"/>
      <c r="Q295" s="112"/>
      <c r="R295" s="112"/>
      <c r="S295" s="112"/>
      <c r="T295" s="112"/>
      <c r="U295" s="112"/>
      <c r="V295" s="112"/>
      <c r="W295" s="112"/>
      <c r="X295" s="112"/>
      <c r="Y295" s="112"/>
    </row>
    <row r="296" spans="1:25">
      <c r="A296" s="266"/>
      <c r="B296" s="112"/>
      <c r="C296" s="112"/>
      <c r="D296" s="112"/>
      <c r="E296" s="112"/>
      <c r="F296" s="112"/>
      <c r="G296" s="112"/>
      <c r="H296" s="112"/>
      <c r="I296" s="112"/>
      <c r="J296" s="112"/>
      <c r="K296" s="112"/>
      <c r="L296" s="112"/>
      <c r="M296" s="112"/>
      <c r="N296" s="112"/>
      <c r="O296" s="112"/>
      <c r="P296" s="112"/>
      <c r="Q296" s="112"/>
      <c r="R296" s="112"/>
      <c r="S296" s="112"/>
      <c r="T296" s="112"/>
      <c r="U296" s="112"/>
      <c r="V296" s="112"/>
      <c r="W296" s="112"/>
      <c r="X296" s="112"/>
      <c r="Y296" s="112"/>
    </row>
    <row r="297" spans="1:25">
      <c r="A297" s="266"/>
      <c r="B297" s="112"/>
      <c r="C297" s="112"/>
      <c r="D297" s="112"/>
      <c r="E297" s="112"/>
      <c r="F297" s="112"/>
      <c r="G297" s="112"/>
      <c r="H297" s="112"/>
      <c r="I297" s="112"/>
      <c r="J297" s="112"/>
      <c r="K297" s="112"/>
      <c r="L297" s="112"/>
      <c r="M297" s="112"/>
      <c r="N297" s="112"/>
      <c r="O297" s="112"/>
      <c r="P297" s="112"/>
      <c r="Q297" s="112"/>
      <c r="R297" s="112"/>
      <c r="S297" s="112"/>
      <c r="T297" s="112"/>
      <c r="U297" s="112"/>
      <c r="V297" s="112"/>
      <c r="W297" s="112"/>
      <c r="X297" s="112"/>
      <c r="Y297" s="112"/>
    </row>
    <row r="298" spans="1:25">
      <c r="A298" s="266"/>
      <c r="B298" s="112"/>
      <c r="C298" s="112"/>
      <c r="D298" s="112"/>
      <c r="E298" s="112"/>
      <c r="F298" s="112"/>
      <c r="G298" s="112"/>
      <c r="H298" s="112"/>
      <c r="I298" s="112"/>
      <c r="J298" s="112"/>
      <c r="K298" s="112"/>
      <c r="L298" s="112"/>
      <c r="M298" s="112"/>
      <c r="N298" s="112"/>
      <c r="O298" s="112"/>
      <c r="P298" s="112"/>
      <c r="Q298" s="112"/>
      <c r="R298" s="112"/>
      <c r="S298" s="112"/>
      <c r="T298" s="112"/>
      <c r="U298" s="112"/>
      <c r="V298" s="112"/>
      <c r="W298" s="112"/>
      <c r="X298" s="112"/>
      <c r="Y298" s="112"/>
    </row>
    <row r="299" spans="1:25">
      <c r="A299" s="266"/>
      <c r="B299" s="112"/>
      <c r="C299" s="112"/>
      <c r="D299" s="112"/>
      <c r="E299" s="112"/>
      <c r="F299" s="112"/>
      <c r="G299" s="112"/>
      <c r="H299" s="112"/>
      <c r="I299" s="112"/>
      <c r="J299" s="112"/>
      <c r="K299" s="112"/>
      <c r="L299" s="112"/>
      <c r="M299" s="112"/>
      <c r="N299" s="112"/>
      <c r="O299" s="112"/>
      <c r="P299" s="112"/>
      <c r="Q299" s="112"/>
      <c r="R299" s="112"/>
      <c r="S299" s="112"/>
      <c r="T299" s="112"/>
      <c r="U299" s="112"/>
      <c r="V299" s="112"/>
      <c r="W299" s="112"/>
      <c r="X299" s="112"/>
      <c r="Y299" s="112"/>
    </row>
    <row r="300" spans="1:25">
      <c r="A300" s="266"/>
      <c r="B300" s="112"/>
      <c r="C300" s="112"/>
      <c r="D300" s="112"/>
      <c r="E300" s="112"/>
      <c r="F300" s="112"/>
      <c r="G300" s="112"/>
      <c r="H300" s="112"/>
      <c r="I300" s="112"/>
      <c r="J300" s="112"/>
      <c r="K300" s="112"/>
      <c r="L300" s="112"/>
      <c r="M300" s="112"/>
      <c r="N300" s="112"/>
      <c r="O300" s="112"/>
      <c r="P300" s="112"/>
      <c r="Q300" s="112"/>
      <c r="R300" s="112"/>
      <c r="S300" s="112"/>
      <c r="T300" s="112"/>
      <c r="U300" s="112"/>
      <c r="V300" s="112"/>
      <c r="W300" s="112"/>
      <c r="X300" s="112"/>
      <c r="Y300" s="112"/>
    </row>
    <row r="301" spans="1:25">
      <c r="A301" s="266"/>
      <c r="B301" s="112"/>
      <c r="C301" s="112"/>
      <c r="D301" s="112"/>
      <c r="E301" s="112"/>
      <c r="F301" s="112"/>
      <c r="G301" s="112"/>
      <c r="H301" s="112"/>
      <c r="I301" s="112"/>
      <c r="J301" s="112"/>
      <c r="K301" s="112"/>
      <c r="L301" s="112"/>
      <c r="M301" s="112"/>
      <c r="N301" s="112"/>
      <c r="O301" s="112"/>
      <c r="P301" s="112"/>
      <c r="Q301" s="112"/>
      <c r="R301" s="112"/>
      <c r="S301" s="112"/>
      <c r="T301" s="112"/>
      <c r="U301" s="112"/>
      <c r="V301" s="112"/>
      <c r="W301" s="112"/>
      <c r="X301" s="112"/>
      <c r="Y301" s="112"/>
    </row>
    <row r="302" spans="1:25">
      <c r="A302" s="266"/>
      <c r="B302" s="112"/>
      <c r="C302" s="112"/>
      <c r="D302" s="112"/>
      <c r="E302" s="112"/>
      <c r="F302" s="112"/>
      <c r="G302" s="112"/>
      <c r="H302" s="112"/>
      <c r="I302" s="112"/>
      <c r="J302" s="112"/>
      <c r="K302" s="112"/>
      <c r="L302" s="112"/>
      <c r="M302" s="112"/>
      <c r="N302" s="112"/>
      <c r="O302" s="112"/>
      <c r="P302" s="112"/>
      <c r="Q302" s="112"/>
      <c r="R302" s="112"/>
      <c r="S302" s="112"/>
      <c r="T302" s="112"/>
      <c r="U302" s="112"/>
      <c r="V302" s="112"/>
      <c r="W302" s="112"/>
      <c r="X302" s="112"/>
      <c r="Y302" s="112"/>
    </row>
    <row r="303" spans="1:25">
      <c r="A303" s="266"/>
      <c r="B303" s="112"/>
      <c r="C303" s="112"/>
      <c r="D303" s="112"/>
      <c r="E303" s="112"/>
      <c r="F303" s="112"/>
      <c r="G303" s="112"/>
      <c r="H303" s="112"/>
      <c r="I303" s="112"/>
      <c r="J303" s="112"/>
      <c r="K303" s="112"/>
      <c r="L303" s="112"/>
      <c r="M303" s="112"/>
      <c r="N303" s="112"/>
      <c r="O303" s="112"/>
      <c r="P303" s="112"/>
      <c r="Q303" s="112"/>
      <c r="R303" s="112"/>
      <c r="S303" s="112"/>
      <c r="T303" s="112"/>
      <c r="U303" s="112"/>
      <c r="V303" s="112"/>
      <c r="W303" s="112"/>
      <c r="X303" s="112"/>
      <c r="Y303" s="112"/>
    </row>
    <row r="304" spans="1:25">
      <c r="A304" s="266"/>
      <c r="B304" s="112"/>
      <c r="C304" s="112"/>
      <c r="D304" s="112"/>
      <c r="E304" s="112"/>
      <c r="F304" s="112"/>
      <c r="G304" s="112"/>
      <c r="H304" s="112"/>
      <c r="I304" s="112"/>
      <c r="J304" s="112"/>
      <c r="K304" s="112"/>
      <c r="L304" s="112"/>
      <c r="M304" s="112"/>
      <c r="N304" s="112"/>
      <c r="O304" s="112"/>
      <c r="P304" s="112"/>
      <c r="Q304" s="112"/>
      <c r="R304" s="112"/>
      <c r="S304" s="112"/>
      <c r="T304" s="112"/>
      <c r="U304" s="112"/>
      <c r="V304" s="112"/>
      <c r="W304" s="112"/>
      <c r="X304" s="112"/>
      <c r="Y304" s="112"/>
    </row>
    <row r="305" spans="1:25">
      <c r="A305" s="266"/>
      <c r="B305" s="112"/>
      <c r="C305" s="112"/>
      <c r="D305" s="112"/>
      <c r="E305" s="112"/>
      <c r="F305" s="112"/>
      <c r="G305" s="112"/>
      <c r="H305" s="112"/>
      <c r="I305" s="112"/>
      <c r="J305" s="112"/>
      <c r="K305" s="112"/>
      <c r="L305" s="112"/>
      <c r="M305" s="112"/>
      <c r="N305" s="112"/>
      <c r="O305" s="112"/>
      <c r="P305" s="112"/>
      <c r="Q305" s="112"/>
      <c r="R305" s="112"/>
      <c r="S305" s="112"/>
      <c r="T305" s="112"/>
      <c r="U305" s="112"/>
      <c r="V305" s="112"/>
      <c r="W305" s="112"/>
      <c r="X305" s="112"/>
      <c r="Y305" s="112"/>
    </row>
    <row r="306" spans="1:25">
      <c r="A306" s="266"/>
      <c r="B306" s="112"/>
      <c r="C306" s="112"/>
      <c r="D306" s="112"/>
      <c r="E306" s="112"/>
      <c r="F306" s="112"/>
      <c r="G306" s="112"/>
      <c r="H306" s="112"/>
      <c r="I306" s="112"/>
      <c r="J306" s="112"/>
      <c r="K306" s="112"/>
      <c r="L306" s="112"/>
      <c r="M306" s="112"/>
      <c r="N306" s="112"/>
      <c r="O306" s="112"/>
      <c r="P306" s="112"/>
      <c r="Q306" s="112"/>
      <c r="R306" s="112"/>
      <c r="S306" s="112"/>
      <c r="T306" s="112"/>
      <c r="U306" s="112"/>
      <c r="V306" s="112"/>
      <c r="W306" s="112"/>
      <c r="X306" s="112"/>
      <c r="Y306" s="112"/>
    </row>
    <row r="307" spans="1:25">
      <c r="A307" s="266"/>
      <c r="B307" s="112"/>
      <c r="C307" s="112"/>
      <c r="D307" s="112"/>
      <c r="E307" s="112"/>
      <c r="F307" s="112"/>
      <c r="G307" s="112"/>
      <c r="H307" s="112"/>
      <c r="I307" s="112"/>
      <c r="J307" s="112"/>
      <c r="K307" s="112"/>
      <c r="L307" s="112"/>
      <c r="M307" s="112"/>
      <c r="N307" s="112"/>
      <c r="O307" s="112"/>
      <c r="P307" s="112"/>
      <c r="Q307" s="112"/>
      <c r="R307" s="112"/>
      <c r="S307" s="112"/>
      <c r="T307" s="112"/>
      <c r="U307" s="112"/>
      <c r="V307" s="112"/>
      <c r="W307" s="112"/>
      <c r="X307" s="112"/>
      <c r="Y307" s="112"/>
    </row>
    <row r="308" spans="1:25">
      <c r="A308" s="266"/>
      <c r="B308" s="112"/>
      <c r="C308" s="112"/>
      <c r="D308" s="112"/>
      <c r="E308" s="112"/>
      <c r="F308" s="112"/>
      <c r="G308" s="112"/>
      <c r="H308" s="112"/>
      <c r="I308" s="112"/>
      <c r="J308" s="112"/>
      <c r="K308" s="112"/>
      <c r="L308" s="112"/>
      <c r="M308" s="112"/>
      <c r="N308" s="112"/>
      <c r="O308" s="112"/>
      <c r="P308" s="112"/>
      <c r="Q308" s="112"/>
      <c r="R308" s="112"/>
      <c r="S308" s="112"/>
      <c r="T308" s="112"/>
      <c r="U308" s="112"/>
      <c r="V308" s="112"/>
      <c r="W308" s="112"/>
      <c r="X308" s="112"/>
      <c r="Y308" s="112"/>
    </row>
    <row r="309" spans="1:25">
      <c r="A309" s="266"/>
      <c r="B309" s="112"/>
      <c r="C309" s="112"/>
      <c r="D309" s="112"/>
      <c r="E309" s="112"/>
      <c r="F309" s="112"/>
      <c r="G309" s="112"/>
      <c r="H309" s="112"/>
      <c r="I309" s="112"/>
      <c r="J309" s="112"/>
      <c r="K309" s="112"/>
      <c r="L309" s="112"/>
      <c r="M309" s="112"/>
      <c r="N309" s="112"/>
      <c r="O309" s="112"/>
      <c r="P309" s="112"/>
      <c r="Q309" s="112"/>
      <c r="R309" s="112"/>
      <c r="S309" s="112"/>
      <c r="T309" s="112"/>
      <c r="U309" s="112"/>
      <c r="V309" s="112"/>
      <c r="W309" s="112"/>
      <c r="X309" s="112"/>
      <c r="Y309" s="112"/>
    </row>
    <row r="310" spans="1:25">
      <c r="A310" s="266"/>
      <c r="B310" s="112"/>
      <c r="C310" s="112"/>
      <c r="D310" s="112"/>
      <c r="E310" s="112"/>
      <c r="F310" s="112"/>
      <c r="G310" s="112"/>
      <c r="H310" s="112"/>
      <c r="I310" s="112"/>
      <c r="J310" s="112"/>
      <c r="K310" s="112"/>
      <c r="L310" s="112"/>
      <c r="M310" s="112"/>
      <c r="N310" s="112"/>
      <c r="O310" s="112"/>
      <c r="P310" s="112"/>
      <c r="Q310" s="112"/>
      <c r="R310" s="112"/>
      <c r="S310" s="112"/>
      <c r="T310" s="112"/>
      <c r="U310" s="112"/>
      <c r="V310" s="112"/>
      <c r="W310" s="112"/>
      <c r="X310" s="112"/>
      <c r="Y310" s="112"/>
    </row>
    <row r="311" spans="1:25">
      <c r="A311" s="266"/>
      <c r="B311" s="112"/>
      <c r="C311" s="112"/>
      <c r="D311" s="112"/>
      <c r="E311" s="112"/>
      <c r="F311" s="112"/>
      <c r="G311" s="112"/>
      <c r="H311" s="112"/>
      <c r="I311" s="112"/>
      <c r="J311" s="112"/>
      <c r="K311" s="112"/>
      <c r="L311" s="112"/>
      <c r="M311" s="112"/>
      <c r="N311" s="112"/>
      <c r="O311" s="112"/>
      <c r="P311" s="112"/>
      <c r="Q311" s="112"/>
      <c r="R311" s="112"/>
      <c r="S311" s="112"/>
      <c r="T311" s="112"/>
      <c r="U311" s="112"/>
      <c r="V311" s="112"/>
      <c r="W311" s="112"/>
      <c r="X311" s="112"/>
      <c r="Y311" s="112"/>
    </row>
    <row r="312" spans="1:25">
      <c r="A312" s="266"/>
      <c r="B312" s="112"/>
      <c r="C312" s="112"/>
      <c r="D312" s="112"/>
      <c r="E312" s="112"/>
      <c r="F312" s="112"/>
      <c r="G312" s="112"/>
      <c r="H312" s="112"/>
      <c r="I312" s="112"/>
      <c r="J312" s="112"/>
      <c r="K312" s="112"/>
      <c r="L312" s="112"/>
      <c r="M312" s="112"/>
      <c r="N312" s="112"/>
      <c r="O312" s="112"/>
      <c r="P312" s="112"/>
      <c r="Q312" s="112"/>
      <c r="R312" s="112"/>
      <c r="S312" s="112"/>
      <c r="T312" s="112"/>
      <c r="U312" s="112"/>
      <c r="V312" s="112"/>
      <c r="W312" s="112"/>
      <c r="X312" s="112"/>
      <c r="Y312" s="112"/>
    </row>
    <row r="313" spans="1:25">
      <c r="A313" s="266"/>
      <c r="B313" s="112"/>
      <c r="C313" s="112"/>
      <c r="D313" s="112"/>
      <c r="E313" s="112"/>
      <c r="F313" s="112"/>
      <c r="G313" s="112"/>
      <c r="H313" s="112"/>
      <c r="I313" s="112"/>
      <c r="J313" s="112"/>
      <c r="K313" s="112"/>
      <c r="L313" s="112"/>
      <c r="M313" s="112"/>
      <c r="N313" s="112"/>
      <c r="O313" s="112"/>
      <c r="P313" s="112"/>
      <c r="Q313" s="112"/>
      <c r="R313" s="112"/>
      <c r="S313" s="112"/>
      <c r="T313" s="112"/>
      <c r="U313" s="112"/>
      <c r="V313" s="112"/>
      <c r="W313" s="112"/>
      <c r="X313" s="112"/>
      <c r="Y313" s="112"/>
    </row>
    <row r="314" spans="1:25">
      <c r="A314" s="266"/>
      <c r="B314" s="112"/>
      <c r="C314" s="112"/>
      <c r="D314" s="112"/>
      <c r="E314" s="112"/>
      <c r="F314" s="112"/>
      <c r="G314" s="112"/>
      <c r="H314" s="112"/>
      <c r="I314" s="112"/>
      <c r="J314" s="112"/>
      <c r="K314" s="112"/>
      <c r="L314" s="112"/>
      <c r="M314" s="112"/>
      <c r="N314" s="112"/>
      <c r="O314" s="112"/>
      <c r="P314" s="112"/>
      <c r="Q314" s="112"/>
      <c r="R314" s="112"/>
      <c r="S314" s="112"/>
      <c r="T314" s="112"/>
      <c r="U314" s="112"/>
      <c r="V314" s="112"/>
      <c r="W314" s="112"/>
      <c r="X314" s="112"/>
      <c r="Y314" s="112"/>
    </row>
    <row r="315" spans="1:25">
      <c r="A315" s="266"/>
      <c r="B315" s="112"/>
      <c r="C315" s="112"/>
      <c r="D315" s="112"/>
      <c r="E315" s="112"/>
      <c r="F315" s="112"/>
      <c r="G315" s="112"/>
      <c r="H315" s="112"/>
      <c r="I315" s="112"/>
      <c r="J315" s="112"/>
      <c r="K315" s="112"/>
      <c r="L315" s="112"/>
      <c r="M315" s="112"/>
      <c r="N315" s="112"/>
      <c r="O315" s="112"/>
      <c r="P315" s="112"/>
      <c r="Q315" s="112"/>
      <c r="R315" s="112"/>
      <c r="S315" s="112"/>
      <c r="T315" s="112"/>
      <c r="U315" s="112"/>
      <c r="V315" s="112"/>
      <c r="W315" s="112"/>
      <c r="X315" s="112"/>
      <c r="Y315" s="112"/>
    </row>
    <row r="316" spans="1:25">
      <c r="A316" s="266"/>
      <c r="B316" s="112"/>
      <c r="C316" s="112"/>
      <c r="D316" s="112"/>
      <c r="E316" s="112"/>
      <c r="F316" s="112"/>
      <c r="G316" s="112"/>
      <c r="H316" s="112"/>
      <c r="I316" s="112"/>
      <c r="J316" s="112"/>
      <c r="K316" s="112"/>
      <c r="L316" s="112"/>
      <c r="M316" s="112"/>
      <c r="N316" s="112"/>
      <c r="O316" s="112"/>
      <c r="P316" s="112"/>
      <c r="Q316" s="112"/>
      <c r="R316" s="112"/>
      <c r="S316" s="112"/>
      <c r="T316" s="112"/>
      <c r="U316" s="112"/>
      <c r="V316" s="112"/>
      <c r="W316" s="112"/>
      <c r="X316" s="112"/>
      <c r="Y316" s="112"/>
    </row>
    <row r="317" spans="1:25">
      <c r="A317" s="266"/>
      <c r="B317" s="112"/>
      <c r="C317" s="112"/>
      <c r="D317" s="112"/>
      <c r="E317" s="112"/>
      <c r="F317" s="112"/>
      <c r="G317" s="112"/>
      <c r="H317" s="112"/>
      <c r="I317" s="112"/>
      <c r="J317" s="112"/>
      <c r="K317" s="112"/>
      <c r="L317" s="112"/>
      <c r="M317" s="112"/>
      <c r="N317" s="112"/>
      <c r="O317" s="112"/>
      <c r="P317" s="112"/>
      <c r="Q317" s="112"/>
      <c r="R317" s="112"/>
      <c r="S317" s="112"/>
      <c r="T317" s="112"/>
      <c r="U317" s="112"/>
      <c r="V317" s="112"/>
      <c r="W317" s="112"/>
      <c r="X317" s="112"/>
      <c r="Y317" s="112"/>
    </row>
    <row r="318" spans="1:25">
      <c r="A318" s="266"/>
      <c r="B318" s="112"/>
      <c r="C318" s="112"/>
      <c r="D318" s="112"/>
      <c r="E318" s="112"/>
      <c r="F318" s="112"/>
      <c r="G318" s="112"/>
      <c r="H318" s="112"/>
      <c r="I318" s="112"/>
      <c r="J318" s="112"/>
      <c r="K318" s="112"/>
      <c r="L318" s="112"/>
      <c r="M318" s="112"/>
      <c r="N318" s="112"/>
      <c r="O318" s="112"/>
      <c r="P318" s="112"/>
      <c r="Q318" s="112"/>
      <c r="R318" s="112"/>
      <c r="S318" s="112"/>
      <c r="T318" s="112"/>
      <c r="U318" s="112"/>
      <c r="V318" s="112"/>
      <c r="W318" s="112"/>
      <c r="X318" s="112"/>
      <c r="Y318" s="112"/>
    </row>
    <row r="319" spans="1:25">
      <c r="A319" s="266"/>
      <c r="B319" s="112"/>
      <c r="C319" s="112"/>
      <c r="D319" s="112"/>
      <c r="E319" s="112"/>
      <c r="F319" s="112"/>
      <c r="G319" s="112"/>
      <c r="H319" s="112"/>
      <c r="I319" s="112"/>
      <c r="J319" s="112"/>
      <c r="K319" s="112"/>
      <c r="L319" s="112"/>
      <c r="M319" s="112"/>
      <c r="N319" s="112"/>
      <c r="O319" s="112"/>
      <c r="P319" s="112"/>
      <c r="Q319" s="112"/>
      <c r="R319" s="112"/>
      <c r="S319" s="112"/>
      <c r="T319" s="112"/>
      <c r="U319" s="112"/>
      <c r="V319" s="112"/>
      <c r="W319" s="112"/>
      <c r="X319" s="112"/>
      <c r="Y319" s="112"/>
    </row>
    <row r="320" spans="1:25">
      <c r="A320" s="266"/>
      <c r="B320" s="112"/>
      <c r="C320" s="112"/>
      <c r="D320" s="112"/>
      <c r="E320" s="112"/>
      <c r="F320" s="112"/>
      <c r="G320" s="112"/>
      <c r="H320" s="112"/>
      <c r="I320" s="112"/>
      <c r="J320" s="112"/>
      <c r="K320" s="112"/>
      <c r="L320" s="112"/>
      <c r="M320" s="112"/>
      <c r="N320" s="112"/>
      <c r="O320" s="112"/>
      <c r="P320" s="112"/>
      <c r="Q320" s="112"/>
      <c r="R320" s="112"/>
      <c r="S320" s="112"/>
      <c r="T320" s="112"/>
      <c r="U320" s="112"/>
      <c r="V320" s="112"/>
      <c r="W320" s="112"/>
      <c r="X320" s="112"/>
      <c r="Y320" s="112"/>
    </row>
    <row r="321" spans="1:25">
      <c r="A321" s="266"/>
      <c r="B321" s="112"/>
      <c r="C321" s="112"/>
      <c r="D321" s="112"/>
      <c r="E321" s="112"/>
      <c r="F321" s="112"/>
      <c r="G321" s="112"/>
      <c r="H321" s="112"/>
      <c r="I321" s="112"/>
      <c r="J321" s="112"/>
      <c r="K321" s="112"/>
      <c r="L321" s="112"/>
      <c r="M321" s="112"/>
      <c r="N321" s="112"/>
      <c r="O321" s="112"/>
      <c r="P321" s="112"/>
      <c r="Q321" s="112"/>
      <c r="R321" s="112"/>
      <c r="S321" s="112"/>
      <c r="T321" s="112"/>
      <c r="U321" s="112"/>
      <c r="V321" s="112"/>
      <c r="W321" s="112"/>
      <c r="X321" s="112"/>
      <c r="Y321" s="112"/>
    </row>
    <row r="322" spans="1:25">
      <c r="A322" s="266"/>
      <c r="B322" s="112"/>
      <c r="C322" s="112"/>
      <c r="D322" s="112"/>
      <c r="E322" s="112"/>
      <c r="F322" s="112"/>
      <c r="G322" s="112"/>
      <c r="H322" s="112"/>
      <c r="I322" s="112"/>
      <c r="J322" s="112"/>
      <c r="K322" s="112"/>
      <c r="L322" s="112"/>
      <c r="M322" s="112"/>
      <c r="N322" s="112"/>
      <c r="O322" s="112"/>
      <c r="P322" s="112"/>
      <c r="Q322" s="112"/>
      <c r="R322" s="112"/>
      <c r="S322" s="112"/>
      <c r="T322" s="112"/>
      <c r="U322" s="112"/>
      <c r="V322" s="112"/>
      <c r="W322" s="112"/>
      <c r="X322" s="112"/>
      <c r="Y322" s="112"/>
    </row>
    <row r="323" spans="1:25">
      <c r="A323" s="266"/>
      <c r="B323" s="112"/>
      <c r="C323" s="112"/>
      <c r="D323" s="112"/>
      <c r="E323" s="112"/>
      <c r="F323" s="112"/>
      <c r="G323" s="112"/>
      <c r="H323" s="112"/>
      <c r="I323" s="112"/>
      <c r="J323" s="112"/>
      <c r="K323" s="112"/>
      <c r="L323" s="112"/>
      <c r="M323" s="112"/>
      <c r="N323" s="112"/>
      <c r="O323" s="112"/>
      <c r="P323" s="112"/>
      <c r="Q323" s="112"/>
      <c r="R323" s="112"/>
      <c r="S323" s="112"/>
      <c r="T323" s="112"/>
      <c r="U323" s="112"/>
      <c r="V323" s="112"/>
      <c r="W323" s="112"/>
      <c r="X323" s="112"/>
      <c r="Y323" s="112"/>
    </row>
    <row r="324" spans="1:25">
      <c r="A324" s="266"/>
      <c r="B324" s="112"/>
      <c r="C324" s="112"/>
      <c r="D324" s="112"/>
      <c r="E324" s="112"/>
      <c r="F324" s="112"/>
      <c r="G324" s="112"/>
      <c r="H324" s="112"/>
      <c r="I324" s="112"/>
      <c r="J324" s="112"/>
      <c r="K324" s="112"/>
      <c r="L324" s="112"/>
      <c r="M324" s="112"/>
      <c r="N324" s="112"/>
      <c r="O324" s="112"/>
      <c r="P324" s="112"/>
      <c r="Q324" s="112"/>
      <c r="R324" s="112"/>
      <c r="S324" s="112"/>
      <c r="T324" s="112"/>
      <c r="U324" s="112"/>
      <c r="V324" s="112"/>
      <c r="W324" s="112"/>
      <c r="X324" s="112"/>
      <c r="Y324" s="112"/>
    </row>
    <row r="325" spans="1:25">
      <c r="A325" s="266"/>
      <c r="B325" s="112"/>
      <c r="C325" s="112"/>
      <c r="D325" s="112"/>
      <c r="E325" s="112"/>
      <c r="F325" s="112"/>
      <c r="G325" s="112"/>
      <c r="H325" s="112"/>
      <c r="I325" s="112"/>
      <c r="J325" s="112"/>
      <c r="K325" s="112"/>
      <c r="L325" s="112"/>
      <c r="M325" s="112"/>
      <c r="N325" s="112"/>
      <c r="O325" s="112"/>
      <c r="P325" s="112"/>
      <c r="Q325" s="112"/>
      <c r="R325" s="112"/>
      <c r="S325" s="112"/>
      <c r="T325" s="112"/>
      <c r="U325" s="112"/>
      <c r="V325" s="112"/>
      <c r="W325" s="112"/>
      <c r="X325" s="112"/>
      <c r="Y325" s="112"/>
    </row>
    <row r="326" spans="1:25">
      <c r="A326" s="266"/>
      <c r="B326" s="112"/>
      <c r="C326" s="112"/>
      <c r="D326" s="112"/>
      <c r="E326" s="112"/>
      <c r="F326" s="112"/>
      <c r="G326" s="112"/>
      <c r="H326" s="112"/>
      <c r="I326" s="112"/>
      <c r="J326" s="112"/>
      <c r="K326" s="112"/>
      <c r="L326" s="112"/>
      <c r="M326" s="112"/>
      <c r="N326" s="112"/>
      <c r="O326" s="112"/>
      <c r="P326" s="112"/>
      <c r="Q326" s="112"/>
      <c r="R326" s="112"/>
      <c r="S326" s="112"/>
      <c r="T326" s="112"/>
      <c r="U326" s="112"/>
      <c r="V326" s="112"/>
      <c r="W326" s="112"/>
      <c r="X326" s="112"/>
      <c r="Y326" s="112"/>
    </row>
    <row r="327" spans="1:25">
      <c r="A327" s="266"/>
      <c r="B327" s="112"/>
      <c r="C327" s="112"/>
      <c r="D327" s="112"/>
      <c r="E327" s="112"/>
      <c r="F327" s="112"/>
      <c r="G327" s="112"/>
      <c r="H327" s="112"/>
      <c r="I327" s="112"/>
      <c r="J327" s="112"/>
      <c r="K327" s="112"/>
      <c r="L327" s="112"/>
      <c r="M327" s="112"/>
      <c r="N327" s="112"/>
      <c r="O327" s="112"/>
      <c r="P327" s="112"/>
      <c r="Q327" s="112"/>
      <c r="R327" s="112"/>
      <c r="S327" s="112"/>
      <c r="T327" s="112"/>
      <c r="U327" s="112"/>
      <c r="V327" s="112"/>
      <c r="W327" s="112"/>
      <c r="X327" s="112"/>
      <c r="Y327" s="112"/>
    </row>
    <row r="328" spans="1:25">
      <c r="A328" s="266"/>
      <c r="B328" s="112"/>
      <c r="C328" s="112"/>
      <c r="D328" s="112"/>
      <c r="E328" s="112"/>
      <c r="F328" s="112"/>
      <c r="G328" s="112"/>
      <c r="H328" s="112"/>
      <c r="I328" s="112"/>
      <c r="J328" s="112"/>
      <c r="K328" s="112"/>
      <c r="L328" s="112"/>
      <c r="M328" s="112"/>
      <c r="N328" s="112"/>
      <c r="O328" s="112"/>
      <c r="P328" s="112"/>
      <c r="Q328" s="112"/>
      <c r="R328" s="112"/>
      <c r="S328" s="112"/>
      <c r="T328" s="112"/>
      <c r="U328" s="112"/>
      <c r="V328" s="112"/>
      <c r="W328" s="112"/>
      <c r="X328" s="112"/>
      <c r="Y328" s="112"/>
    </row>
    <row r="329" spans="1:25">
      <c r="A329" s="266"/>
      <c r="B329" s="112"/>
      <c r="C329" s="112"/>
      <c r="D329" s="112"/>
      <c r="E329" s="112"/>
      <c r="F329" s="112"/>
      <c r="G329" s="112"/>
      <c r="H329" s="112"/>
      <c r="I329" s="112"/>
      <c r="J329" s="112"/>
      <c r="K329" s="112"/>
      <c r="L329" s="112"/>
      <c r="M329" s="112"/>
      <c r="N329" s="112"/>
      <c r="O329" s="112"/>
      <c r="P329" s="112"/>
      <c r="Q329" s="112"/>
      <c r="R329" s="112"/>
      <c r="S329" s="112"/>
      <c r="T329" s="112"/>
      <c r="U329" s="112"/>
      <c r="V329" s="112"/>
      <c r="W329" s="112"/>
      <c r="X329" s="112"/>
      <c r="Y329" s="112"/>
    </row>
    <row r="330" spans="1:25">
      <c r="A330" s="266"/>
      <c r="B330" s="112"/>
      <c r="C330" s="112"/>
      <c r="D330" s="112"/>
      <c r="E330" s="112"/>
      <c r="F330" s="112"/>
      <c r="G330" s="112"/>
      <c r="H330" s="112"/>
      <c r="I330" s="112"/>
      <c r="J330" s="112"/>
      <c r="K330" s="112"/>
      <c r="L330" s="112"/>
      <c r="M330" s="112"/>
      <c r="N330" s="112"/>
      <c r="O330" s="112"/>
      <c r="P330" s="112"/>
      <c r="Q330" s="112"/>
      <c r="R330" s="112"/>
      <c r="S330" s="112"/>
      <c r="T330" s="112"/>
      <c r="U330" s="112"/>
      <c r="V330" s="112"/>
      <c r="W330" s="112"/>
      <c r="X330" s="112"/>
      <c r="Y330" s="112"/>
    </row>
    <row r="331" spans="1:25">
      <c r="A331" s="266"/>
      <c r="B331" s="112"/>
      <c r="C331" s="112"/>
      <c r="D331" s="112"/>
      <c r="E331" s="112"/>
      <c r="F331" s="112"/>
      <c r="G331" s="112"/>
      <c r="H331" s="112"/>
      <c r="I331" s="112"/>
      <c r="J331" s="112"/>
      <c r="K331" s="112"/>
      <c r="L331" s="112"/>
      <c r="M331" s="112"/>
      <c r="N331" s="112"/>
      <c r="O331" s="112"/>
      <c r="P331" s="112"/>
      <c r="Q331" s="112"/>
      <c r="R331" s="112"/>
      <c r="S331" s="112"/>
      <c r="T331" s="112"/>
      <c r="U331" s="112"/>
      <c r="V331" s="112"/>
      <c r="W331" s="112"/>
      <c r="X331" s="112"/>
      <c r="Y331" s="112"/>
    </row>
    <row r="332" spans="1:25">
      <c r="A332" s="266"/>
      <c r="B332" s="112"/>
      <c r="C332" s="112"/>
      <c r="D332" s="112"/>
      <c r="E332" s="112"/>
      <c r="F332" s="112"/>
      <c r="G332" s="112"/>
      <c r="H332" s="112"/>
      <c r="I332" s="112"/>
      <c r="J332" s="112"/>
      <c r="K332" s="112"/>
      <c r="L332" s="112"/>
      <c r="M332" s="112"/>
      <c r="N332" s="112"/>
      <c r="O332" s="112"/>
      <c r="P332" s="112"/>
      <c r="Q332" s="112"/>
      <c r="R332" s="112"/>
      <c r="S332" s="112"/>
      <c r="T332" s="112"/>
      <c r="U332" s="112"/>
      <c r="V332" s="112"/>
      <c r="W332" s="112"/>
      <c r="X332" s="112"/>
      <c r="Y332" s="112"/>
    </row>
    <row r="333" spans="1:25">
      <c r="A333" s="266"/>
      <c r="B333" s="112"/>
      <c r="C333" s="112"/>
      <c r="D333" s="112"/>
      <c r="E333" s="112"/>
      <c r="F333" s="112"/>
      <c r="G333" s="112"/>
      <c r="H333" s="112"/>
      <c r="I333" s="112"/>
      <c r="J333" s="112"/>
      <c r="K333" s="112"/>
      <c r="L333" s="112"/>
      <c r="M333" s="112"/>
      <c r="N333" s="112"/>
      <c r="O333" s="112"/>
      <c r="P333" s="112"/>
      <c r="Q333" s="112"/>
      <c r="R333" s="112"/>
      <c r="S333" s="112"/>
      <c r="T333" s="112"/>
      <c r="U333" s="112"/>
      <c r="V333" s="112"/>
      <c r="W333" s="112"/>
      <c r="X333" s="112"/>
      <c r="Y333" s="112"/>
    </row>
    <row r="334" spans="1:25">
      <c r="A334" s="266"/>
      <c r="B334" s="112"/>
      <c r="C334" s="112"/>
      <c r="D334" s="112"/>
      <c r="E334" s="112"/>
      <c r="F334" s="112"/>
      <c r="G334" s="112"/>
      <c r="H334" s="112"/>
      <c r="I334" s="112"/>
      <c r="J334" s="112"/>
      <c r="K334" s="112"/>
      <c r="L334" s="112"/>
      <c r="M334" s="112"/>
      <c r="N334" s="112"/>
      <c r="O334" s="112"/>
      <c r="P334" s="112"/>
      <c r="Q334" s="112"/>
      <c r="R334" s="112"/>
      <c r="S334" s="112"/>
      <c r="T334" s="112"/>
      <c r="U334" s="112"/>
      <c r="V334" s="112"/>
      <c r="W334" s="112"/>
      <c r="X334" s="112"/>
      <c r="Y334" s="112"/>
    </row>
    <row r="335" spans="1:25">
      <c r="A335" s="266"/>
      <c r="B335" s="112"/>
      <c r="C335" s="112"/>
      <c r="D335" s="112"/>
      <c r="E335" s="112"/>
      <c r="F335" s="112"/>
      <c r="G335" s="112"/>
      <c r="H335" s="112"/>
      <c r="I335" s="112"/>
      <c r="J335" s="112"/>
      <c r="K335" s="112"/>
      <c r="L335" s="112"/>
      <c r="M335" s="112"/>
      <c r="N335" s="112"/>
      <c r="O335" s="112"/>
      <c r="P335" s="112"/>
      <c r="Q335" s="112"/>
      <c r="R335" s="112"/>
      <c r="S335" s="112"/>
      <c r="T335" s="112"/>
      <c r="U335" s="112"/>
      <c r="V335" s="112"/>
      <c r="W335" s="112"/>
      <c r="X335" s="112"/>
      <c r="Y335" s="112"/>
    </row>
    <row r="336" spans="1:25">
      <c r="A336" s="266"/>
      <c r="B336" s="112"/>
      <c r="C336" s="112"/>
      <c r="D336" s="112"/>
      <c r="E336" s="112"/>
      <c r="F336" s="112"/>
      <c r="G336" s="112"/>
      <c r="H336" s="112"/>
      <c r="I336" s="112"/>
      <c r="J336" s="112"/>
      <c r="K336" s="112"/>
      <c r="L336" s="112"/>
      <c r="M336" s="112"/>
      <c r="N336" s="112"/>
      <c r="O336" s="112"/>
      <c r="P336" s="112"/>
      <c r="Q336" s="112"/>
      <c r="R336" s="112"/>
      <c r="S336" s="112"/>
      <c r="T336" s="112"/>
      <c r="U336" s="112"/>
      <c r="V336" s="112"/>
      <c r="W336" s="112"/>
      <c r="X336" s="112"/>
      <c r="Y336" s="112"/>
    </row>
    <row r="337" spans="1:25">
      <c r="A337" s="266"/>
      <c r="B337" s="112"/>
      <c r="C337" s="112"/>
      <c r="D337" s="112"/>
      <c r="E337" s="112"/>
      <c r="F337" s="112"/>
      <c r="G337" s="112"/>
      <c r="H337" s="112"/>
      <c r="I337" s="112"/>
      <c r="J337" s="112"/>
      <c r="K337" s="112"/>
      <c r="L337" s="112"/>
      <c r="M337" s="112"/>
      <c r="N337" s="112"/>
      <c r="O337" s="112"/>
      <c r="P337" s="112"/>
      <c r="Q337" s="112"/>
      <c r="R337" s="112"/>
      <c r="S337" s="112"/>
      <c r="T337" s="112"/>
      <c r="U337" s="112"/>
      <c r="V337" s="112"/>
      <c r="W337" s="112"/>
      <c r="X337" s="112"/>
      <c r="Y337" s="112"/>
    </row>
    <row r="338" spans="1:25">
      <c r="A338" s="266"/>
      <c r="B338" s="112"/>
      <c r="C338" s="112"/>
      <c r="D338" s="112"/>
      <c r="E338" s="112"/>
      <c r="F338" s="112"/>
      <c r="G338" s="112"/>
      <c r="H338" s="112"/>
      <c r="I338" s="112"/>
      <c r="J338" s="112"/>
      <c r="K338" s="112"/>
      <c r="L338" s="112"/>
      <c r="M338" s="112"/>
      <c r="N338" s="112"/>
      <c r="O338" s="112"/>
      <c r="P338" s="112"/>
      <c r="Q338" s="112"/>
      <c r="R338" s="112"/>
      <c r="S338" s="112"/>
      <c r="T338" s="112"/>
      <c r="U338" s="112"/>
      <c r="V338" s="112"/>
      <c r="W338" s="112"/>
      <c r="X338" s="112"/>
      <c r="Y338" s="112"/>
    </row>
    <row r="339" spans="1:25">
      <c r="A339" s="266"/>
      <c r="B339" s="112"/>
      <c r="C339" s="112"/>
      <c r="D339" s="112"/>
      <c r="E339" s="112"/>
      <c r="F339" s="112"/>
      <c r="G339" s="112"/>
      <c r="H339" s="112"/>
      <c r="I339" s="112"/>
      <c r="J339" s="112"/>
      <c r="K339" s="112"/>
      <c r="L339" s="112"/>
      <c r="M339" s="112"/>
      <c r="N339" s="112"/>
      <c r="O339" s="112"/>
      <c r="P339" s="112"/>
      <c r="Q339" s="112"/>
      <c r="R339" s="112"/>
      <c r="S339" s="112"/>
      <c r="T339" s="112"/>
      <c r="U339" s="112"/>
      <c r="V339" s="112"/>
      <c r="W339" s="112"/>
      <c r="X339" s="112"/>
      <c r="Y339" s="112"/>
    </row>
    <row r="340" spans="1:25">
      <c r="A340" s="266"/>
      <c r="B340" s="112"/>
      <c r="C340" s="112"/>
      <c r="D340" s="112"/>
      <c r="E340" s="112"/>
      <c r="F340" s="112"/>
      <c r="G340" s="112"/>
      <c r="H340" s="112"/>
      <c r="I340" s="112"/>
      <c r="J340" s="112"/>
      <c r="K340" s="112"/>
      <c r="L340" s="112"/>
      <c r="M340" s="112"/>
      <c r="N340" s="112"/>
      <c r="O340" s="112"/>
      <c r="P340" s="112"/>
      <c r="Q340" s="112"/>
      <c r="R340" s="112"/>
      <c r="S340" s="112"/>
      <c r="T340" s="112"/>
      <c r="U340" s="112"/>
      <c r="V340" s="112"/>
      <c r="W340" s="112"/>
      <c r="X340" s="112"/>
      <c r="Y340" s="112"/>
    </row>
    <row r="341" spans="1:25">
      <c r="A341" s="266"/>
      <c r="B341" s="112"/>
      <c r="C341" s="112"/>
      <c r="D341" s="112"/>
      <c r="E341" s="112"/>
      <c r="F341" s="112"/>
      <c r="G341" s="112"/>
      <c r="H341" s="112"/>
      <c r="I341" s="112"/>
      <c r="J341" s="112"/>
      <c r="K341" s="112"/>
      <c r="L341" s="112"/>
      <c r="M341" s="112"/>
      <c r="N341" s="112"/>
      <c r="O341" s="112"/>
      <c r="P341" s="112"/>
      <c r="Q341" s="112"/>
      <c r="R341" s="112"/>
      <c r="S341" s="112"/>
      <c r="T341" s="112"/>
      <c r="U341" s="112"/>
      <c r="V341" s="112"/>
      <c r="W341" s="112"/>
      <c r="X341" s="112"/>
      <c r="Y341" s="112"/>
    </row>
    <row r="342" spans="1:25">
      <c r="A342" s="266"/>
      <c r="B342" s="112"/>
      <c r="C342" s="112"/>
      <c r="D342" s="112"/>
      <c r="E342" s="112"/>
      <c r="F342" s="112"/>
      <c r="G342" s="112"/>
      <c r="H342" s="112"/>
      <c r="I342" s="112"/>
      <c r="J342" s="112"/>
      <c r="K342" s="112"/>
      <c r="L342" s="112"/>
      <c r="M342" s="112"/>
      <c r="N342" s="112"/>
      <c r="O342" s="112"/>
      <c r="P342" s="112"/>
      <c r="Q342" s="112"/>
      <c r="R342" s="112"/>
      <c r="S342" s="112"/>
      <c r="T342" s="112"/>
      <c r="U342" s="112"/>
      <c r="V342" s="112"/>
      <c r="W342" s="112"/>
      <c r="X342" s="112"/>
      <c r="Y342" s="112"/>
    </row>
    <row r="343" spans="1:25">
      <c r="A343" s="266"/>
      <c r="B343" s="112"/>
      <c r="C343" s="112"/>
      <c r="D343" s="112"/>
      <c r="E343" s="112"/>
      <c r="F343" s="112"/>
      <c r="G343" s="112"/>
      <c r="H343" s="112"/>
      <c r="I343" s="112"/>
      <c r="J343" s="112"/>
      <c r="K343" s="112"/>
      <c r="L343" s="112"/>
      <c r="M343" s="112"/>
      <c r="N343" s="112"/>
      <c r="O343" s="112"/>
      <c r="P343" s="112"/>
      <c r="Q343" s="112"/>
      <c r="R343" s="112"/>
      <c r="S343" s="112"/>
      <c r="T343" s="112"/>
      <c r="U343" s="112"/>
      <c r="V343" s="112"/>
      <c r="W343" s="112"/>
      <c r="X343" s="112"/>
      <c r="Y343" s="112"/>
    </row>
    <row r="344" spans="1:25">
      <c r="A344" s="266"/>
      <c r="B344" s="112"/>
      <c r="C344" s="112"/>
      <c r="D344" s="112"/>
      <c r="E344" s="112"/>
      <c r="F344" s="112"/>
      <c r="G344" s="112"/>
      <c r="H344" s="112"/>
      <c r="I344" s="112"/>
      <c r="J344" s="112"/>
      <c r="K344" s="112"/>
      <c r="L344" s="112"/>
      <c r="M344" s="112"/>
      <c r="N344" s="112"/>
      <c r="O344" s="112"/>
      <c r="P344" s="112"/>
      <c r="Q344" s="112"/>
      <c r="R344" s="112"/>
      <c r="S344" s="112"/>
      <c r="T344" s="112"/>
      <c r="U344" s="112"/>
      <c r="V344" s="112"/>
      <c r="W344" s="112"/>
      <c r="X344" s="112"/>
      <c r="Y344" s="112"/>
    </row>
    <row r="345" spans="1:25">
      <c r="A345" s="266"/>
      <c r="B345" s="112"/>
      <c r="C345" s="112"/>
      <c r="D345" s="112"/>
      <c r="E345" s="112"/>
      <c r="F345" s="112"/>
      <c r="G345" s="112"/>
      <c r="H345" s="112"/>
      <c r="I345" s="112"/>
      <c r="J345" s="112"/>
      <c r="K345" s="112"/>
      <c r="L345" s="112"/>
      <c r="M345" s="112"/>
      <c r="N345" s="112"/>
      <c r="O345" s="112"/>
      <c r="P345" s="112"/>
      <c r="Q345" s="112"/>
      <c r="R345" s="112"/>
      <c r="S345" s="112"/>
      <c r="T345" s="112"/>
      <c r="U345" s="112"/>
      <c r="V345" s="112"/>
      <c r="W345" s="112"/>
      <c r="X345" s="112"/>
      <c r="Y345" s="112"/>
    </row>
    <row r="346" spans="1:25">
      <c r="A346" s="266"/>
      <c r="B346" s="112"/>
      <c r="C346" s="112"/>
      <c r="D346" s="112"/>
      <c r="E346" s="112"/>
      <c r="F346" s="112"/>
      <c r="G346" s="112"/>
      <c r="H346" s="112"/>
      <c r="I346" s="112"/>
      <c r="J346" s="112"/>
      <c r="K346" s="112"/>
      <c r="L346" s="112"/>
      <c r="M346" s="112"/>
      <c r="N346" s="112"/>
      <c r="O346" s="112"/>
      <c r="P346" s="112"/>
      <c r="Q346" s="112"/>
      <c r="R346" s="112"/>
      <c r="S346" s="112"/>
      <c r="T346" s="112"/>
      <c r="U346" s="112"/>
      <c r="V346" s="112"/>
      <c r="W346" s="112"/>
      <c r="X346" s="112"/>
      <c r="Y346" s="112"/>
    </row>
    <row r="347" spans="1:25">
      <c r="A347" s="266"/>
      <c r="B347" s="112"/>
      <c r="C347" s="112"/>
      <c r="D347" s="112"/>
      <c r="E347" s="112"/>
      <c r="F347" s="112"/>
      <c r="G347" s="112"/>
      <c r="H347" s="112"/>
      <c r="I347" s="112"/>
      <c r="J347" s="112"/>
      <c r="K347" s="112"/>
      <c r="L347" s="112"/>
      <c r="M347" s="112"/>
      <c r="N347" s="112"/>
      <c r="O347" s="112"/>
      <c r="P347" s="112"/>
      <c r="Q347" s="112"/>
      <c r="R347" s="112"/>
      <c r="S347" s="112"/>
      <c r="T347" s="112"/>
      <c r="U347" s="112"/>
      <c r="V347" s="112"/>
      <c r="W347" s="112"/>
      <c r="X347" s="112"/>
      <c r="Y347" s="112"/>
    </row>
    <row r="348" spans="1:25">
      <c r="A348" s="266"/>
      <c r="B348" s="112"/>
      <c r="C348" s="112"/>
      <c r="D348" s="112"/>
      <c r="E348" s="112"/>
      <c r="F348" s="112"/>
      <c r="G348" s="112"/>
      <c r="H348" s="112"/>
      <c r="I348" s="112"/>
      <c r="J348" s="112"/>
      <c r="K348" s="112"/>
      <c r="L348" s="112"/>
      <c r="M348" s="112"/>
      <c r="N348" s="112"/>
      <c r="O348" s="112"/>
      <c r="P348" s="112"/>
      <c r="Q348" s="112"/>
      <c r="R348" s="112"/>
      <c r="S348" s="112"/>
      <c r="T348" s="112"/>
      <c r="U348" s="112"/>
      <c r="V348" s="112"/>
      <c r="W348" s="112"/>
      <c r="X348" s="112"/>
      <c r="Y348" s="112"/>
    </row>
    <row r="349" spans="1:25">
      <c r="A349" s="266"/>
      <c r="B349" s="112"/>
      <c r="C349" s="112"/>
      <c r="D349" s="112"/>
      <c r="E349" s="112"/>
      <c r="F349" s="112"/>
      <c r="G349" s="112"/>
      <c r="H349" s="112"/>
      <c r="I349" s="112"/>
      <c r="J349" s="112"/>
      <c r="K349" s="112"/>
      <c r="L349" s="112"/>
      <c r="M349" s="112"/>
      <c r="N349" s="112"/>
      <c r="O349" s="112"/>
      <c r="P349" s="112"/>
      <c r="Q349" s="112"/>
      <c r="R349" s="112"/>
      <c r="S349" s="112"/>
      <c r="T349" s="112"/>
      <c r="U349" s="112"/>
      <c r="V349" s="112"/>
      <c r="W349" s="112"/>
      <c r="X349" s="112"/>
      <c r="Y349" s="112"/>
    </row>
    <row r="350" spans="1:25">
      <c r="A350" s="266"/>
      <c r="B350" s="112"/>
      <c r="C350" s="112"/>
      <c r="D350" s="112"/>
      <c r="E350" s="112"/>
      <c r="F350" s="112"/>
      <c r="G350" s="112"/>
      <c r="H350" s="112"/>
      <c r="I350" s="112"/>
      <c r="J350" s="112"/>
      <c r="K350" s="112"/>
      <c r="L350" s="112"/>
      <c r="M350" s="112"/>
      <c r="N350" s="112"/>
      <c r="O350" s="112"/>
      <c r="P350" s="112"/>
      <c r="Q350" s="112"/>
      <c r="R350" s="112"/>
      <c r="S350" s="112"/>
      <c r="T350" s="112"/>
      <c r="U350" s="112"/>
      <c r="V350" s="112"/>
      <c r="W350" s="112"/>
      <c r="X350" s="112"/>
      <c r="Y350" s="112"/>
    </row>
    <row r="351" spans="1:25">
      <c r="A351" s="266"/>
      <c r="B351" s="112"/>
      <c r="C351" s="112"/>
      <c r="D351" s="112"/>
      <c r="E351" s="112"/>
      <c r="F351" s="112"/>
      <c r="G351" s="112"/>
      <c r="H351" s="112"/>
      <c r="I351" s="112"/>
      <c r="J351" s="112"/>
      <c r="K351" s="112"/>
      <c r="L351" s="112"/>
      <c r="M351" s="112"/>
      <c r="N351" s="112"/>
      <c r="O351" s="112"/>
      <c r="P351" s="112"/>
      <c r="Q351" s="112"/>
      <c r="R351" s="112"/>
      <c r="S351" s="112"/>
      <c r="T351" s="112"/>
      <c r="U351" s="112"/>
      <c r="V351" s="112"/>
      <c r="W351" s="112"/>
      <c r="X351" s="112"/>
      <c r="Y351" s="112"/>
    </row>
    <row r="352" spans="1:25">
      <c r="A352" s="266"/>
      <c r="B352" s="112"/>
      <c r="C352" s="112"/>
      <c r="D352" s="112"/>
      <c r="E352" s="112"/>
      <c r="F352" s="112"/>
      <c r="G352" s="112"/>
      <c r="H352" s="112"/>
      <c r="I352" s="112"/>
      <c r="J352" s="112"/>
      <c r="K352" s="112"/>
      <c r="L352" s="112"/>
      <c r="M352" s="112"/>
      <c r="N352" s="112"/>
      <c r="O352" s="112"/>
      <c r="P352" s="112"/>
      <c r="Q352" s="112"/>
      <c r="R352" s="112"/>
      <c r="S352" s="112"/>
      <c r="T352" s="112"/>
      <c r="U352" s="112"/>
      <c r="V352" s="112"/>
      <c r="W352" s="112"/>
      <c r="X352" s="112"/>
      <c r="Y352" s="112"/>
    </row>
    <row r="353" spans="1:25">
      <c r="A353" s="266"/>
      <c r="B353" s="112"/>
      <c r="C353" s="112"/>
      <c r="D353" s="112"/>
      <c r="E353" s="112"/>
      <c r="F353" s="112"/>
      <c r="G353" s="112"/>
      <c r="H353" s="112"/>
      <c r="I353" s="112"/>
      <c r="J353" s="112"/>
      <c r="K353" s="112"/>
      <c r="L353" s="112"/>
      <c r="M353" s="112"/>
      <c r="N353" s="112"/>
      <c r="O353" s="112"/>
      <c r="P353" s="112"/>
      <c r="Q353" s="112"/>
      <c r="R353" s="112"/>
      <c r="S353" s="112"/>
      <c r="T353" s="112"/>
      <c r="U353" s="112"/>
      <c r="V353" s="112"/>
      <c r="W353" s="112"/>
      <c r="X353" s="112"/>
      <c r="Y353" s="112"/>
    </row>
    <row r="354" spans="1:25">
      <c r="A354" s="266"/>
      <c r="B354" s="112"/>
      <c r="C354" s="112"/>
      <c r="D354" s="112"/>
      <c r="E354" s="112"/>
      <c r="F354" s="112"/>
      <c r="G354" s="112"/>
      <c r="H354" s="112"/>
      <c r="I354" s="112"/>
      <c r="J354" s="112"/>
      <c r="K354" s="112"/>
      <c r="L354" s="112"/>
      <c r="M354" s="112"/>
      <c r="N354" s="112"/>
      <c r="O354" s="112"/>
      <c r="P354" s="112"/>
      <c r="Q354" s="112"/>
      <c r="R354" s="112"/>
      <c r="S354" s="112"/>
      <c r="T354" s="112"/>
      <c r="U354" s="112"/>
      <c r="V354" s="112"/>
      <c r="W354" s="112"/>
      <c r="X354" s="112"/>
      <c r="Y354" s="112"/>
    </row>
    <row r="355" spans="1:25">
      <c r="A355" s="266"/>
      <c r="B355" s="112"/>
      <c r="C355" s="112"/>
      <c r="D355" s="112"/>
      <c r="E355" s="112"/>
      <c r="F355" s="112"/>
      <c r="G355" s="112"/>
      <c r="H355" s="112"/>
      <c r="I355" s="112"/>
      <c r="J355" s="112"/>
      <c r="K355" s="112"/>
      <c r="L355" s="112"/>
      <c r="M355" s="112"/>
      <c r="N355" s="112"/>
      <c r="O355" s="112"/>
      <c r="P355" s="112"/>
      <c r="Q355" s="112"/>
      <c r="R355" s="112"/>
      <c r="S355" s="112"/>
      <c r="T355" s="112"/>
      <c r="U355" s="112"/>
      <c r="V355" s="112"/>
      <c r="W355" s="112"/>
      <c r="X355" s="112"/>
      <c r="Y355" s="112"/>
    </row>
    <row r="356" spans="1:25">
      <c r="A356" s="266"/>
      <c r="B356" s="112"/>
      <c r="C356" s="112"/>
      <c r="D356" s="112"/>
      <c r="E356" s="112"/>
      <c r="F356" s="112"/>
      <c r="G356" s="112"/>
      <c r="H356" s="112"/>
      <c r="I356" s="112"/>
      <c r="J356" s="112"/>
      <c r="K356" s="112"/>
      <c r="L356" s="112"/>
      <c r="M356" s="112"/>
      <c r="N356" s="112"/>
      <c r="O356" s="112"/>
      <c r="P356" s="112"/>
      <c r="Q356" s="112"/>
      <c r="R356" s="112"/>
      <c r="S356" s="112"/>
      <c r="T356" s="112"/>
      <c r="U356" s="112"/>
      <c r="V356" s="112"/>
      <c r="W356" s="112"/>
      <c r="X356" s="112"/>
      <c r="Y356" s="112"/>
    </row>
    <row r="357" spans="1:25">
      <c r="A357" s="266"/>
      <c r="B357" s="112"/>
      <c r="C357" s="112"/>
      <c r="D357" s="112"/>
      <c r="E357" s="112"/>
      <c r="F357" s="112"/>
      <c r="G357" s="112"/>
      <c r="H357" s="112"/>
      <c r="I357" s="112"/>
      <c r="J357" s="112"/>
      <c r="K357" s="112"/>
      <c r="L357" s="112"/>
      <c r="M357" s="112"/>
      <c r="N357" s="112"/>
      <c r="O357" s="112"/>
      <c r="P357" s="112"/>
      <c r="Q357" s="112"/>
      <c r="R357" s="112"/>
      <c r="S357" s="112"/>
      <c r="T357" s="112"/>
      <c r="U357" s="112"/>
      <c r="V357" s="112"/>
      <c r="W357" s="112"/>
      <c r="X357" s="112"/>
      <c r="Y357" s="112"/>
    </row>
    <row r="358" spans="1:25">
      <c r="A358" s="266"/>
      <c r="B358" s="112"/>
      <c r="C358" s="112"/>
      <c r="D358" s="112"/>
      <c r="E358" s="112"/>
      <c r="F358" s="112"/>
      <c r="G358" s="112"/>
      <c r="H358" s="112"/>
      <c r="I358" s="112"/>
      <c r="J358" s="112"/>
      <c r="K358" s="112"/>
      <c r="L358" s="112"/>
      <c r="M358" s="112"/>
      <c r="N358" s="112"/>
      <c r="O358" s="112"/>
      <c r="P358" s="112"/>
      <c r="Q358" s="112"/>
      <c r="R358" s="112"/>
      <c r="S358" s="112"/>
      <c r="T358" s="112"/>
      <c r="U358" s="112"/>
      <c r="V358" s="112"/>
      <c r="W358" s="112"/>
      <c r="X358" s="112"/>
      <c r="Y358" s="112"/>
    </row>
    <row r="359" spans="1:25">
      <c r="A359" s="266"/>
      <c r="B359" s="112"/>
      <c r="C359" s="112"/>
      <c r="D359" s="112"/>
      <c r="E359" s="112"/>
      <c r="F359" s="112"/>
      <c r="G359" s="112"/>
      <c r="H359" s="112"/>
      <c r="I359" s="112"/>
      <c r="J359" s="112"/>
      <c r="K359" s="112"/>
      <c r="L359" s="112"/>
      <c r="M359" s="112"/>
      <c r="N359" s="112"/>
      <c r="O359" s="112"/>
      <c r="P359" s="112"/>
      <c r="Q359" s="112"/>
      <c r="R359" s="112"/>
      <c r="S359" s="112"/>
      <c r="T359" s="112"/>
      <c r="U359" s="112"/>
      <c r="V359" s="112"/>
      <c r="W359" s="112"/>
      <c r="X359" s="112"/>
      <c r="Y359" s="112"/>
    </row>
    <row r="360" spans="1:25">
      <c r="A360" s="266"/>
      <c r="B360" s="112"/>
      <c r="C360" s="112"/>
      <c r="D360" s="112"/>
      <c r="E360" s="112"/>
      <c r="F360" s="112"/>
      <c r="G360" s="112"/>
      <c r="H360" s="112"/>
      <c r="I360" s="112"/>
      <c r="J360" s="112"/>
      <c r="K360" s="112"/>
      <c r="L360" s="112"/>
      <c r="M360" s="112"/>
      <c r="N360" s="112"/>
      <c r="O360" s="112"/>
      <c r="P360" s="112"/>
      <c r="Q360" s="112"/>
      <c r="R360" s="112"/>
      <c r="S360" s="112"/>
      <c r="T360" s="112"/>
      <c r="U360" s="112"/>
      <c r="V360" s="112"/>
      <c r="W360" s="112"/>
      <c r="X360" s="112"/>
      <c r="Y360" s="112"/>
    </row>
    <row r="361" spans="1:25">
      <c r="A361" s="266"/>
      <c r="B361" s="112"/>
      <c r="C361" s="112"/>
      <c r="D361" s="112"/>
      <c r="E361" s="112"/>
      <c r="F361" s="112"/>
      <c r="G361" s="112"/>
      <c r="H361" s="112"/>
      <c r="I361" s="112"/>
      <c r="J361" s="112"/>
      <c r="K361" s="112"/>
      <c r="L361" s="112"/>
      <c r="M361" s="112"/>
      <c r="N361" s="112"/>
      <c r="O361" s="112"/>
      <c r="P361" s="112"/>
      <c r="Q361" s="112"/>
      <c r="R361" s="112"/>
      <c r="S361" s="112"/>
      <c r="T361" s="112"/>
      <c r="U361" s="112"/>
      <c r="V361" s="112"/>
      <c r="W361" s="112"/>
      <c r="X361" s="112"/>
      <c r="Y361" s="112"/>
    </row>
    <row r="362" spans="1:25">
      <c r="A362" s="266"/>
      <c r="B362" s="112"/>
      <c r="C362" s="112"/>
      <c r="D362" s="112"/>
      <c r="E362" s="112"/>
      <c r="F362" s="112"/>
      <c r="G362" s="112"/>
      <c r="H362" s="112"/>
      <c r="I362" s="112"/>
      <c r="J362" s="112"/>
      <c r="K362" s="112"/>
      <c r="L362" s="112"/>
      <c r="M362" s="112"/>
      <c r="N362" s="112"/>
      <c r="O362" s="112"/>
      <c r="P362" s="112"/>
      <c r="Q362" s="112"/>
      <c r="R362" s="112"/>
      <c r="S362" s="112"/>
      <c r="T362" s="112"/>
      <c r="U362" s="112"/>
      <c r="V362" s="112"/>
      <c r="W362" s="112"/>
      <c r="X362" s="112"/>
      <c r="Y362" s="112"/>
    </row>
    <row r="363" spans="1:25">
      <c r="A363" s="266"/>
      <c r="B363" s="112"/>
      <c r="C363" s="112"/>
      <c r="D363" s="112"/>
      <c r="E363" s="112"/>
      <c r="F363" s="112"/>
      <c r="G363" s="112"/>
      <c r="H363" s="112"/>
      <c r="I363" s="112"/>
      <c r="J363" s="112"/>
      <c r="K363" s="112"/>
      <c r="L363" s="112"/>
      <c r="M363" s="112"/>
      <c r="N363" s="112"/>
      <c r="O363" s="112"/>
      <c r="P363" s="112"/>
      <c r="Q363" s="112"/>
      <c r="R363" s="112"/>
      <c r="S363" s="112"/>
      <c r="T363" s="112"/>
      <c r="U363" s="112"/>
      <c r="V363" s="112"/>
      <c r="W363" s="112"/>
      <c r="X363" s="112"/>
      <c r="Y363" s="112"/>
    </row>
    <row r="364" spans="1:25">
      <c r="A364" s="266"/>
      <c r="B364" s="112"/>
      <c r="C364" s="112"/>
      <c r="D364" s="112"/>
      <c r="E364" s="112"/>
      <c r="F364" s="112"/>
      <c r="G364" s="112"/>
      <c r="H364" s="112"/>
      <c r="I364" s="112"/>
      <c r="J364" s="112"/>
      <c r="K364" s="112"/>
      <c r="L364" s="112"/>
      <c r="M364" s="112"/>
      <c r="N364" s="112"/>
      <c r="O364" s="112"/>
      <c r="P364" s="112"/>
      <c r="Q364" s="112"/>
      <c r="R364" s="112"/>
      <c r="S364" s="112"/>
      <c r="T364" s="112"/>
      <c r="U364" s="112"/>
      <c r="V364" s="112"/>
      <c r="W364" s="112"/>
      <c r="X364" s="112"/>
      <c r="Y364" s="112"/>
    </row>
    <row r="365" spans="1:25">
      <c r="A365" s="266"/>
      <c r="B365" s="112"/>
      <c r="C365" s="112"/>
      <c r="D365" s="112"/>
      <c r="E365" s="112"/>
      <c r="F365" s="112"/>
      <c r="G365" s="112"/>
      <c r="H365" s="112"/>
      <c r="I365" s="112"/>
      <c r="J365" s="112"/>
      <c r="K365" s="112"/>
      <c r="L365" s="112"/>
      <c r="M365" s="112"/>
      <c r="N365" s="112"/>
      <c r="O365" s="112"/>
      <c r="P365" s="112"/>
      <c r="Q365" s="112"/>
      <c r="R365" s="112"/>
      <c r="S365" s="112"/>
      <c r="T365" s="112"/>
      <c r="U365" s="112"/>
      <c r="V365" s="112"/>
      <c r="W365" s="112"/>
      <c r="X365" s="112"/>
      <c r="Y365" s="112"/>
    </row>
    <row r="366" spans="1:25">
      <c r="A366" s="266"/>
      <c r="B366" s="112"/>
      <c r="C366" s="112"/>
      <c r="D366" s="112"/>
      <c r="E366" s="112"/>
      <c r="F366" s="112"/>
      <c r="G366" s="112"/>
      <c r="H366" s="112"/>
      <c r="I366" s="112"/>
      <c r="J366" s="112"/>
      <c r="K366" s="112"/>
      <c r="L366" s="112"/>
      <c r="M366" s="112"/>
      <c r="N366" s="112"/>
      <c r="O366" s="112"/>
      <c r="P366" s="112"/>
      <c r="Q366" s="112"/>
      <c r="R366" s="112"/>
      <c r="S366" s="112"/>
      <c r="T366" s="112"/>
      <c r="U366" s="112"/>
      <c r="V366" s="112"/>
      <c r="W366" s="112"/>
      <c r="X366" s="112"/>
      <c r="Y366" s="112"/>
    </row>
    <row r="367" spans="1:25">
      <c r="A367" s="266"/>
      <c r="B367" s="112"/>
      <c r="C367" s="112"/>
      <c r="D367" s="112"/>
      <c r="E367" s="112"/>
      <c r="F367" s="112"/>
      <c r="G367" s="112"/>
      <c r="H367" s="112"/>
      <c r="I367" s="112"/>
      <c r="J367" s="112"/>
      <c r="K367" s="112"/>
      <c r="L367" s="112"/>
      <c r="M367" s="112"/>
      <c r="N367" s="112"/>
      <c r="O367" s="112"/>
      <c r="P367" s="112"/>
      <c r="Q367" s="112"/>
      <c r="R367" s="112"/>
      <c r="S367" s="112"/>
      <c r="T367" s="112"/>
      <c r="U367" s="112"/>
      <c r="V367" s="112"/>
      <c r="W367" s="112"/>
      <c r="X367" s="112"/>
      <c r="Y367" s="112"/>
    </row>
    <row r="368" spans="1:25">
      <c r="A368" s="266"/>
      <c r="B368" s="112"/>
      <c r="C368" s="112"/>
      <c r="D368" s="112"/>
      <c r="E368" s="112"/>
      <c r="F368" s="112"/>
      <c r="G368" s="112"/>
      <c r="H368" s="112"/>
      <c r="I368" s="112"/>
      <c r="J368" s="112"/>
      <c r="K368" s="112"/>
      <c r="L368" s="112"/>
      <c r="M368" s="112"/>
      <c r="N368" s="112"/>
      <c r="O368" s="112"/>
      <c r="P368" s="112"/>
      <c r="Q368" s="112"/>
      <c r="R368" s="112"/>
      <c r="S368" s="112"/>
      <c r="T368" s="112"/>
      <c r="U368" s="112"/>
      <c r="V368" s="112"/>
      <c r="W368" s="112"/>
      <c r="X368" s="112"/>
      <c r="Y368" s="112"/>
    </row>
    <row r="369" spans="1:25">
      <c r="A369" s="266"/>
      <c r="B369" s="112"/>
      <c r="C369" s="112"/>
      <c r="D369" s="112"/>
      <c r="E369" s="112"/>
      <c r="F369" s="112"/>
      <c r="G369" s="112"/>
      <c r="H369" s="112"/>
      <c r="I369" s="112"/>
      <c r="J369" s="112"/>
      <c r="K369" s="112"/>
      <c r="L369" s="112"/>
      <c r="M369" s="112"/>
      <c r="N369" s="112"/>
      <c r="O369" s="112"/>
      <c r="P369" s="112"/>
      <c r="Q369" s="112"/>
      <c r="R369" s="112"/>
      <c r="S369" s="112"/>
      <c r="T369" s="112"/>
      <c r="U369" s="112"/>
      <c r="V369" s="112"/>
      <c r="W369" s="112"/>
      <c r="X369" s="112"/>
      <c r="Y369" s="112"/>
    </row>
    <row r="370" spans="1:25">
      <c r="A370" s="266"/>
      <c r="B370" s="112"/>
      <c r="C370" s="112"/>
      <c r="D370" s="112"/>
      <c r="E370" s="112"/>
      <c r="F370" s="112"/>
      <c r="G370" s="112"/>
      <c r="H370" s="112"/>
      <c r="I370" s="112"/>
      <c r="J370" s="112"/>
      <c r="K370" s="112"/>
      <c r="L370" s="112"/>
      <c r="M370" s="112"/>
      <c r="N370" s="112"/>
      <c r="O370" s="112"/>
      <c r="P370" s="112"/>
      <c r="Q370" s="112"/>
      <c r="R370" s="112"/>
      <c r="S370" s="112"/>
      <c r="T370" s="112"/>
      <c r="U370" s="112"/>
      <c r="V370" s="112"/>
      <c r="W370" s="112"/>
      <c r="X370" s="112"/>
      <c r="Y370" s="112"/>
    </row>
    <row r="371" spans="1:25">
      <c r="A371" s="266"/>
      <c r="B371" s="112"/>
      <c r="C371" s="112"/>
      <c r="D371" s="112"/>
      <c r="E371" s="112"/>
      <c r="F371" s="112"/>
      <c r="G371" s="112"/>
      <c r="H371" s="112"/>
      <c r="I371" s="112"/>
      <c r="J371" s="112"/>
      <c r="K371" s="112"/>
      <c r="L371" s="112"/>
      <c r="M371" s="112"/>
      <c r="N371" s="112"/>
      <c r="O371" s="112"/>
      <c r="P371" s="112"/>
      <c r="Q371" s="112"/>
      <c r="R371" s="112"/>
      <c r="S371" s="112"/>
      <c r="T371" s="112"/>
      <c r="U371" s="112"/>
      <c r="V371" s="112"/>
      <c r="W371" s="112"/>
      <c r="X371" s="112"/>
      <c r="Y371" s="112"/>
    </row>
    <row r="372" spans="1:25">
      <c r="A372" s="266"/>
      <c r="B372" s="112"/>
      <c r="C372" s="112"/>
      <c r="D372" s="112"/>
      <c r="E372" s="112"/>
      <c r="F372" s="112"/>
      <c r="G372" s="112"/>
      <c r="H372" s="112"/>
      <c r="I372" s="112"/>
      <c r="J372" s="112"/>
      <c r="K372" s="112"/>
      <c r="L372" s="112"/>
      <c r="M372" s="112"/>
      <c r="N372" s="112"/>
      <c r="O372" s="112"/>
      <c r="P372" s="112"/>
      <c r="Q372" s="112"/>
      <c r="R372" s="112"/>
      <c r="S372" s="112"/>
      <c r="T372" s="112"/>
      <c r="U372" s="112"/>
      <c r="V372" s="112"/>
      <c r="W372" s="112"/>
      <c r="X372" s="112"/>
      <c r="Y372" s="112"/>
    </row>
    <row r="373" spans="1:25">
      <c r="A373" s="266"/>
      <c r="B373" s="112"/>
      <c r="C373" s="112"/>
      <c r="D373" s="112"/>
      <c r="E373" s="112"/>
      <c r="F373" s="112"/>
      <c r="G373" s="112"/>
      <c r="H373" s="112"/>
      <c r="I373" s="112"/>
      <c r="J373" s="112"/>
      <c r="K373" s="112"/>
      <c r="L373" s="112"/>
      <c r="M373" s="112"/>
      <c r="N373" s="112"/>
      <c r="O373" s="112"/>
      <c r="P373" s="112"/>
      <c r="Q373" s="112"/>
      <c r="R373" s="112"/>
      <c r="S373" s="112"/>
      <c r="T373" s="112"/>
      <c r="U373" s="112"/>
      <c r="V373" s="112"/>
      <c r="W373" s="112"/>
      <c r="X373" s="112"/>
      <c r="Y373" s="112"/>
    </row>
    <row r="374" spans="1:25">
      <c r="A374" s="266"/>
      <c r="B374" s="112"/>
      <c r="C374" s="112"/>
      <c r="D374" s="112"/>
      <c r="E374" s="112"/>
      <c r="F374" s="112"/>
      <c r="G374" s="112"/>
      <c r="H374" s="112"/>
      <c r="I374" s="112"/>
      <c r="J374" s="112"/>
      <c r="K374" s="112"/>
      <c r="L374" s="112"/>
      <c r="M374" s="112"/>
      <c r="N374" s="112"/>
      <c r="O374" s="112"/>
      <c r="P374" s="112"/>
      <c r="Q374" s="112"/>
      <c r="R374" s="112"/>
      <c r="S374" s="112"/>
      <c r="T374" s="112"/>
      <c r="U374" s="112"/>
      <c r="V374" s="112"/>
      <c r="W374" s="112"/>
      <c r="X374" s="112"/>
      <c r="Y374" s="112"/>
    </row>
    <row r="375" spans="1:25">
      <c r="A375" s="266"/>
      <c r="B375" s="112"/>
      <c r="C375" s="112"/>
      <c r="D375" s="112"/>
      <c r="E375" s="112"/>
      <c r="F375" s="112"/>
      <c r="G375" s="112"/>
      <c r="H375" s="112"/>
      <c r="I375" s="112"/>
      <c r="J375" s="112"/>
      <c r="K375" s="112"/>
      <c r="L375" s="112"/>
      <c r="M375" s="112"/>
      <c r="N375" s="112"/>
      <c r="O375" s="112"/>
      <c r="P375" s="112"/>
      <c r="Q375" s="112"/>
      <c r="R375" s="112"/>
      <c r="S375" s="112"/>
      <c r="T375" s="112"/>
      <c r="U375" s="112"/>
      <c r="V375" s="112"/>
      <c r="W375" s="112"/>
      <c r="X375" s="112"/>
      <c r="Y375" s="112"/>
    </row>
    <row r="376" spans="1:25">
      <c r="A376" s="266"/>
      <c r="B376" s="112"/>
      <c r="C376" s="112"/>
      <c r="D376" s="112"/>
      <c r="E376" s="112"/>
      <c r="F376" s="112"/>
      <c r="G376" s="112"/>
      <c r="H376" s="112"/>
      <c r="I376" s="112"/>
      <c r="J376" s="112"/>
      <c r="K376" s="112"/>
      <c r="L376" s="112"/>
      <c r="M376" s="112"/>
      <c r="N376" s="112"/>
      <c r="O376" s="112"/>
      <c r="P376" s="112"/>
      <c r="Q376" s="112"/>
      <c r="R376" s="112"/>
      <c r="S376" s="112"/>
      <c r="T376" s="112"/>
      <c r="U376" s="112"/>
      <c r="V376" s="112"/>
      <c r="W376" s="112"/>
      <c r="X376" s="112"/>
      <c r="Y376" s="112"/>
    </row>
    <row r="377" spans="1:25">
      <c r="A377" s="266"/>
      <c r="B377" s="112"/>
      <c r="C377" s="112"/>
      <c r="D377" s="112"/>
      <c r="E377" s="112"/>
      <c r="F377" s="112"/>
      <c r="G377" s="112"/>
      <c r="H377" s="112"/>
      <c r="I377" s="112"/>
      <c r="J377" s="112"/>
      <c r="K377" s="112"/>
      <c r="L377" s="112"/>
      <c r="M377" s="112"/>
      <c r="N377" s="112"/>
      <c r="O377" s="112"/>
      <c r="P377" s="112"/>
      <c r="Q377" s="112"/>
      <c r="R377" s="112"/>
      <c r="S377" s="112"/>
      <c r="T377" s="112"/>
      <c r="U377" s="112"/>
      <c r="V377" s="112"/>
      <c r="W377" s="112"/>
      <c r="X377" s="112"/>
      <c r="Y377" s="112"/>
    </row>
    <row r="378" spans="1:25">
      <c r="A378" s="266"/>
      <c r="B378" s="112"/>
      <c r="C378" s="112"/>
      <c r="D378" s="112"/>
      <c r="E378" s="112"/>
      <c r="F378" s="112"/>
      <c r="G378" s="112"/>
      <c r="H378" s="112"/>
      <c r="I378" s="112"/>
      <c r="J378" s="112"/>
      <c r="K378" s="112"/>
      <c r="L378" s="112"/>
      <c r="M378" s="112"/>
      <c r="N378" s="112"/>
      <c r="O378" s="112"/>
      <c r="P378" s="112"/>
      <c r="Q378" s="112"/>
      <c r="R378" s="112"/>
      <c r="S378" s="112"/>
      <c r="T378" s="112"/>
      <c r="U378" s="112"/>
      <c r="V378" s="112"/>
      <c r="W378" s="112"/>
      <c r="X378" s="112"/>
      <c r="Y378" s="112"/>
    </row>
    <row r="379" spans="1:25">
      <c r="A379" s="266"/>
      <c r="B379" s="112"/>
      <c r="C379" s="112"/>
      <c r="D379" s="112"/>
      <c r="E379" s="112"/>
      <c r="F379" s="112"/>
      <c r="G379" s="112"/>
      <c r="H379" s="112"/>
      <c r="I379" s="112"/>
      <c r="J379" s="112"/>
      <c r="K379" s="112"/>
      <c r="L379" s="112"/>
      <c r="M379" s="112"/>
      <c r="N379" s="112"/>
      <c r="O379" s="112"/>
      <c r="P379" s="112"/>
      <c r="Q379" s="112"/>
      <c r="R379" s="112"/>
      <c r="S379" s="112"/>
      <c r="T379" s="112"/>
      <c r="U379" s="112"/>
      <c r="V379" s="112"/>
      <c r="W379" s="112"/>
      <c r="X379" s="112"/>
      <c r="Y379" s="112"/>
    </row>
    <row r="380" spans="1:25">
      <c r="A380" s="266"/>
      <c r="B380" s="112"/>
      <c r="C380" s="112"/>
      <c r="D380" s="112"/>
      <c r="E380" s="112"/>
      <c r="F380" s="112"/>
      <c r="G380" s="112"/>
      <c r="H380" s="112"/>
      <c r="I380" s="112"/>
      <c r="J380" s="112"/>
      <c r="K380" s="112"/>
      <c r="L380" s="112"/>
      <c r="M380" s="112"/>
      <c r="N380" s="112"/>
      <c r="O380" s="112"/>
      <c r="P380" s="112"/>
      <c r="Q380" s="112"/>
      <c r="R380" s="112"/>
      <c r="S380" s="112"/>
      <c r="T380" s="112"/>
      <c r="U380" s="112"/>
      <c r="V380" s="112"/>
      <c r="W380" s="112"/>
      <c r="X380" s="112"/>
      <c r="Y380" s="112"/>
    </row>
    <row r="381" spans="1:25">
      <c r="A381" s="266"/>
      <c r="B381" s="112"/>
      <c r="C381" s="112"/>
      <c r="D381" s="112"/>
      <c r="E381" s="112"/>
      <c r="F381" s="112"/>
      <c r="G381" s="112"/>
      <c r="H381" s="112"/>
      <c r="I381" s="112"/>
      <c r="J381" s="112"/>
      <c r="K381" s="112"/>
      <c r="L381" s="112"/>
      <c r="M381" s="112"/>
      <c r="N381" s="112"/>
      <c r="O381" s="112"/>
      <c r="P381" s="112"/>
      <c r="Q381" s="112"/>
      <c r="R381" s="112"/>
      <c r="S381" s="112"/>
      <c r="T381" s="112"/>
      <c r="U381" s="112"/>
      <c r="V381" s="112"/>
      <c r="W381" s="112"/>
      <c r="X381" s="112"/>
      <c r="Y381" s="112"/>
    </row>
    <row r="382" spans="1:25">
      <c r="A382" s="266"/>
      <c r="B382" s="112"/>
      <c r="C382" s="112"/>
      <c r="D382" s="112"/>
      <c r="E382" s="112"/>
      <c r="F382" s="112"/>
      <c r="G382" s="112"/>
      <c r="H382" s="112"/>
      <c r="I382" s="112"/>
      <c r="J382" s="112"/>
      <c r="K382" s="112"/>
      <c r="L382" s="112"/>
      <c r="M382" s="112"/>
      <c r="N382" s="112"/>
      <c r="O382" s="112"/>
      <c r="P382" s="112"/>
      <c r="Q382" s="112"/>
      <c r="R382" s="112"/>
      <c r="S382" s="112"/>
      <c r="T382" s="112"/>
      <c r="U382" s="112"/>
      <c r="V382" s="112"/>
      <c r="W382" s="112"/>
      <c r="X382" s="112"/>
      <c r="Y382" s="112"/>
    </row>
    <row r="383" spans="1:25">
      <c r="A383" s="266"/>
      <c r="B383" s="112"/>
      <c r="C383" s="112"/>
      <c r="D383" s="112"/>
      <c r="E383" s="112"/>
      <c r="F383" s="112"/>
      <c r="G383" s="112"/>
      <c r="H383" s="112"/>
      <c r="I383" s="112"/>
      <c r="J383" s="112"/>
      <c r="K383" s="112"/>
      <c r="L383" s="112"/>
      <c r="M383" s="112"/>
      <c r="N383" s="112"/>
      <c r="O383" s="112"/>
      <c r="P383" s="112"/>
      <c r="Q383" s="112"/>
      <c r="R383" s="112"/>
      <c r="S383" s="112"/>
      <c r="T383" s="112"/>
      <c r="U383" s="112"/>
      <c r="V383" s="112"/>
      <c r="W383" s="112"/>
      <c r="X383" s="112"/>
      <c r="Y383" s="112"/>
    </row>
    <row r="384" spans="1:25">
      <c r="A384" s="266"/>
      <c r="B384" s="112"/>
      <c r="C384" s="112"/>
      <c r="D384" s="112"/>
      <c r="E384" s="112"/>
      <c r="F384" s="112"/>
      <c r="G384" s="112"/>
      <c r="H384" s="112"/>
      <c r="I384" s="112"/>
      <c r="J384" s="112"/>
      <c r="K384" s="112"/>
      <c r="L384" s="112"/>
      <c r="M384" s="112"/>
      <c r="N384" s="112"/>
      <c r="O384" s="112"/>
      <c r="P384" s="112"/>
      <c r="Q384" s="112"/>
      <c r="R384" s="112"/>
      <c r="S384" s="112"/>
      <c r="T384" s="112"/>
      <c r="U384" s="112"/>
      <c r="V384" s="112"/>
      <c r="W384" s="112"/>
      <c r="X384" s="112"/>
      <c r="Y384" s="112"/>
    </row>
    <row r="385" spans="1:25">
      <c r="A385" s="266"/>
      <c r="B385" s="112"/>
      <c r="C385" s="112"/>
      <c r="D385" s="112"/>
      <c r="E385" s="112"/>
      <c r="F385" s="112"/>
      <c r="G385" s="112"/>
      <c r="H385" s="112"/>
      <c r="I385" s="112"/>
      <c r="J385" s="112"/>
      <c r="K385" s="112"/>
      <c r="L385" s="112"/>
      <c r="M385" s="112"/>
      <c r="N385" s="112"/>
      <c r="O385" s="112"/>
      <c r="P385" s="112"/>
      <c r="Q385" s="112"/>
      <c r="R385" s="112"/>
      <c r="S385" s="112"/>
      <c r="T385" s="112"/>
      <c r="U385" s="112"/>
      <c r="V385" s="112"/>
      <c r="W385" s="112"/>
      <c r="X385" s="112"/>
      <c r="Y385" s="112"/>
    </row>
    <row r="386" spans="1:25">
      <c r="A386" s="266"/>
      <c r="B386" s="112"/>
      <c r="C386" s="112"/>
      <c r="D386" s="112"/>
      <c r="E386" s="112"/>
      <c r="F386" s="112"/>
      <c r="G386" s="112"/>
      <c r="H386" s="112"/>
      <c r="I386" s="112"/>
      <c r="J386" s="112"/>
      <c r="K386" s="112"/>
      <c r="L386" s="112"/>
      <c r="M386" s="112"/>
      <c r="N386" s="112"/>
      <c r="O386" s="112"/>
      <c r="P386" s="112"/>
      <c r="Q386" s="112"/>
      <c r="R386" s="112"/>
      <c r="S386" s="112"/>
      <c r="T386" s="112"/>
      <c r="U386" s="112"/>
      <c r="V386" s="112"/>
      <c r="W386" s="112"/>
      <c r="X386" s="112"/>
      <c r="Y386" s="112"/>
    </row>
    <row r="387" spans="1:25">
      <c r="A387" s="266"/>
      <c r="B387" s="112"/>
      <c r="C387" s="112"/>
      <c r="D387" s="112"/>
      <c r="E387" s="112"/>
      <c r="F387" s="112"/>
      <c r="G387" s="112"/>
      <c r="H387" s="112"/>
      <c r="I387" s="112"/>
      <c r="J387" s="112"/>
      <c r="K387" s="112"/>
      <c r="L387" s="112"/>
      <c r="M387" s="112"/>
      <c r="N387" s="112"/>
      <c r="O387" s="112"/>
      <c r="P387" s="112"/>
      <c r="Q387" s="112"/>
      <c r="R387" s="112"/>
      <c r="S387" s="112"/>
      <c r="T387" s="112"/>
      <c r="U387" s="112"/>
      <c r="V387" s="112"/>
      <c r="W387" s="112"/>
      <c r="X387" s="112"/>
      <c r="Y387" s="112"/>
    </row>
    <row r="388" spans="1:25">
      <c r="A388" s="266"/>
      <c r="B388" s="112"/>
      <c r="C388" s="112"/>
      <c r="D388" s="112"/>
      <c r="E388" s="112"/>
      <c r="F388" s="112"/>
      <c r="G388" s="112"/>
      <c r="H388" s="112"/>
      <c r="I388" s="112"/>
      <c r="J388" s="112"/>
      <c r="K388" s="112"/>
      <c r="L388" s="112"/>
      <c r="M388" s="112"/>
      <c r="N388" s="112"/>
      <c r="O388" s="112"/>
      <c r="P388" s="112"/>
      <c r="Q388" s="112"/>
      <c r="R388" s="112"/>
      <c r="S388" s="112"/>
      <c r="T388" s="112"/>
      <c r="U388" s="112"/>
      <c r="V388" s="112"/>
      <c r="W388" s="112"/>
      <c r="X388" s="112"/>
      <c r="Y388" s="112"/>
    </row>
    <row r="389" spans="1:25">
      <c r="A389" s="266"/>
      <c r="B389" s="112"/>
      <c r="C389" s="112"/>
      <c r="D389" s="112"/>
      <c r="E389" s="112"/>
      <c r="F389" s="112"/>
      <c r="G389" s="112"/>
      <c r="H389" s="112"/>
      <c r="I389" s="112"/>
      <c r="J389" s="112"/>
      <c r="K389" s="112"/>
      <c r="L389" s="112"/>
      <c r="M389" s="112"/>
      <c r="N389" s="112"/>
      <c r="O389" s="112"/>
      <c r="P389" s="112"/>
      <c r="Q389" s="112"/>
      <c r="R389" s="112"/>
      <c r="S389" s="112"/>
      <c r="T389" s="112"/>
      <c r="U389" s="112"/>
      <c r="V389" s="112"/>
      <c r="W389" s="112"/>
      <c r="X389" s="112"/>
      <c r="Y389" s="112"/>
    </row>
    <row r="390" spans="1:25">
      <c r="A390" s="266"/>
      <c r="B390" s="112"/>
      <c r="C390" s="112"/>
      <c r="D390" s="112"/>
      <c r="E390" s="112"/>
      <c r="F390" s="112"/>
      <c r="G390" s="112"/>
      <c r="H390" s="112"/>
      <c r="I390" s="112"/>
      <c r="J390" s="112"/>
      <c r="K390" s="112"/>
      <c r="L390" s="112"/>
      <c r="M390" s="112"/>
      <c r="N390" s="112"/>
      <c r="O390" s="112"/>
      <c r="P390" s="112"/>
      <c r="Q390" s="112"/>
      <c r="R390" s="112"/>
      <c r="S390" s="112"/>
      <c r="T390" s="112"/>
      <c r="U390" s="112"/>
      <c r="V390" s="112"/>
      <c r="W390" s="112"/>
      <c r="X390" s="112"/>
      <c r="Y390" s="112"/>
    </row>
    <row r="391" spans="1:25">
      <c r="A391" s="266"/>
      <c r="B391" s="112"/>
      <c r="C391" s="112"/>
      <c r="D391" s="112"/>
      <c r="E391" s="112"/>
      <c r="F391" s="112"/>
      <c r="G391" s="112"/>
      <c r="H391" s="112"/>
      <c r="I391" s="112"/>
      <c r="J391" s="112"/>
      <c r="K391" s="112"/>
      <c r="L391" s="112"/>
      <c r="M391" s="112"/>
      <c r="N391" s="112"/>
      <c r="O391" s="112"/>
      <c r="P391" s="112"/>
      <c r="Q391" s="112"/>
      <c r="R391" s="112"/>
      <c r="S391" s="112"/>
      <c r="T391" s="112"/>
      <c r="U391" s="112"/>
      <c r="V391" s="112"/>
      <c r="W391" s="112"/>
      <c r="X391" s="112"/>
      <c r="Y391" s="112"/>
    </row>
    <row r="392" spans="1:25">
      <c r="A392" s="266"/>
      <c r="B392" s="112"/>
      <c r="C392" s="112"/>
      <c r="D392" s="112"/>
      <c r="E392" s="112"/>
      <c r="F392" s="112"/>
      <c r="G392" s="112"/>
      <c r="H392" s="112"/>
      <c r="I392" s="112"/>
      <c r="J392" s="112"/>
      <c r="K392" s="112"/>
      <c r="L392" s="112"/>
      <c r="M392" s="112"/>
      <c r="N392" s="112"/>
      <c r="O392" s="112"/>
      <c r="P392" s="112"/>
      <c r="Q392" s="112"/>
      <c r="R392" s="112"/>
      <c r="S392" s="112"/>
      <c r="T392" s="112"/>
      <c r="U392" s="112"/>
      <c r="V392" s="112"/>
      <c r="W392" s="112"/>
      <c r="X392" s="112"/>
      <c r="Y392" s="112"/>
    </row>
    <row r="393" spans="1:25">
      <c r="A393" s="266"/>
      <c r="B393" s="112"/>
      <c r="C393" s="112"/>
      <c r="D393" s="112"/>
      <c r="E393" s="112"/>
      <c r="F393" s="112"/>
      <c r="G393" s="112"/>
      <c r="H393" s="112"/>
      <c r="I393" s="112"/>
      <c r="J393" s="112"/>
      <c r="K393" s="112"/>
      <c r="L393" s="112"/>
      <c r="M393" s="112"/>
      <c r="N393" s="112"/>
      <c r="O393" s="112"/>
      <c r="P393" s="112"/>
      <c r="Q393" s="112"/>
      <c r="R393" s="112"/>
      <c r="S393" s="112"/>
      <c r="T393" s="112"/>
      <c r="U393" s="112"/>
      <c r="V393" s="112"/>
      <c r="W393" s="112"/>
      <c r="X393" s="112"/>
      <c r="Y393" s="112"/>
    </row>
    <row r="394" spans="1:25">
      <c r="A394" s="266"/>
      <c r="B394" s="112"/>
      <c r="C394" s="112"/>
      <c r="D394" s="112"/>
      <c r="E394" s="112"/>
      <c r="F394" s="112"/>
      <c r="G394" s="112"/>
      <c r="H394" s="112"/>
      <c r="I394" s="112"/>
      <c r="J394" s="112"/>
      <c r="K394" s="112"/>
      <c r="L394" s="112"/>
      <c r="M394" s="112"/>
      <c r="N394" s="112"/>
      <c r="O394" s="112"/>
      <c r="P394" s="112"/>
      <c r="Q394" s="112"/>
      <c r="R394" s="112"/>
      <c r="S394" s="112"/>
      <c r="T394" s="112"/>
      <c r="U394" s="112"/>
      <c r="V394" s="112"/>
      <c r="W394" s="112"/>
      <c r="X394" s="112"/>
      <c r="Y394" s="112"/>
    </row>
    <row r="395" spans="1:25">
      <c r="A395" s="266"/>
      <c r="B395" s="112"/>
      <c r="C395" s="112"/>
      <c r="D395" s="112"/>
      <c r="E395" s="112"/>
      <c r="F395" s="112"/>
      <c r="G395" s="112"/>
      <c r="H395" s="112"/>
      <c r="I395" s="112"/>
      <c r="J395" s="112"/>
      <c r="K395" s="112"/>
      <c r="L395" s="112"/>
      <c r="M395" s="112"/>
      <c r="N395" s="112"/>
      <c r="O395" s="112"/>
      <c r="P395" s="112"/>
      <c r="Q395" s="112"/>
      <c r="R395" s="112"/>
      <c r="S395" s="112"/>
      <c r="T395" s="112"/>
      <c r="U395" s="112"/>
      <c r="V395" s="112"/>
      <c r="W395" s="112"/>
      <c r="X395" s="112"/>
      <c r="Y395" s="112"/>
    </row>
    <row r="396" spans="1:25">
      <c r="A396" s="266"/>
      <c r="B396" s="112"/>
      <c r="C396" s="112"/>
      <c r="D396" s="112"/>
      <c r="E396" s="112"/>
      <c r="F396" s="112"/>
      <c r="G396" s="112"/>
      <c r="H396" s="112"/>
      <c r="I396" s="112"/>
      <c r="J396" s="112"/>
      <c r="K396" s="112"/>
      <c r="L396" s="112"/>
      <c r="M396" s="112"/>
      <c r="N396" s="112"/>
      <c r="O396" s="112"/>
      <c r="P396" s="112"/>
      <c r="Q396" s="112"/>
      <c r="R396" s="112"/>
      <c r="S396" s="112"/>
      <c r="T396" s="112"/>
      <c r="U396" s="112"/>
      <c r="V396" s="112"/>
      <c r="W396" s="112"/>
      <c r="X396" s="112"/>
      <c r="Y396" s="112"/>
    </row>
    <row r="397" spans="1:25">
      <c r="A397" s="266"/>
      <c r="B397" s="112"/>
      <c r="C397" s="112"/>
      <c r="D397" s="112"/>
      <c r="E397" s="112"/>
      <c r="F397" s="112"/>
      <c r="G397" s="112"/>
      <c r="H397" s="112"/>
      <c r="I397" s="112"/>
      <c r="J397" s="112"/>
      <c r="K397" s="112"/>
      <c r="L397" s="112"/>
      <c r="M397" s="112"/>
      <c r="N397" s="112"/>
      <c r="O397" s="112"/>
      <c r="P397" s="112"/>
      <c r="Q397" s="112"/>
      <c r="R397" s="112"/>
      <c r="S397" s="112"/>
      <c r="T397" s="112"/>
      <c r="U397" s="112"/>
      <c r="V397" s="112"/>
      <c r="W397" s="112"/>
      <c r="X397" s="112"/>
      <c r="Y397" s="112"/>
    </row>
    <row r="398" spans="1:25">
      <c r="A398" s="266"/>
      <c r="B398" s="112"/>
      <c r="C398" s="112"/>
      <c r="D398" s="112"/>
      <c r="E398" s="112"/>
      <c r="F398" s="112"/>
      <c r="G398" s="112"/>
      <c r="H398" s="112"/>
      <c r="I398" s="112"/>
      <c r="J398" s="112"/>
      <c r="K398" s="112"/>
      <c r="L398" s="112"/>
      <c r="M398" s="112"/>
      <c r="N398" s="112"/>
      <c r="O398" s="112"/>
      <c r="P398" s="112"/>
      <c r="Q398" s="112"/>
      <c r="R398" s="112"/>
      <c r="S398" s="112"/>
      <c r="T398" s="112"/>
      <c r="U398" s="112"/>
      <c r="V398" s="112"/>
      <c r="W398" s="112"/>
      <c r="X398" s="112"/>
      <c r="Y398" s="112"/>
    </row>
    <row r="399" spans="1:25">
      <c r="A399" s="266"/>
      <c r="B399" s="112"/>
      <c r="C399" s="112"/>
      <c r="D399" s="112"/>
      <c r="E399" s="112"/>
      <c r="F399" s="112"/>
      <c r="G399" s="112"/>
      <c r="H399" s="112"/>
      <c r="I399" s="112"/>
      <c r="J399" s="112"/>
      <c r="K399" s="112"/>
      <c r="L399" s="112"/>
      <c r="M399" s="112"/>
      <c r="N399" s="112"/>
      <c r="O399" s="112"/>
      <c r="P399" s="112"/>
      <c r="Q399" s="112"/>
      <c r="R399" s="112"/>
      <c r="S399" s="112"/>
      <c r="T399" s="112"/>
      <c r="U399" s="112"/>
      <c r="V399" s="112"/>
      <c r="W399" s="112"/>
      <c r="X399" s="112"/>
      <c r="Y399" s="112"/>
    </row>
    <row r="400" spans="1:25">
      <c r="A400" s="266"/>
      <c r="B400" s="112"/>
      <c r="C400" s="112"/>
      <c r="D400" s="112"/>
      <c r="E400" s="112"/>
      <c r="F400" s="112"/>
      <c r="G400" s="112"/>
      <c r="H400" s="112"/>
      <c r="I400" s="112"/>
      <c r="J400" s="112"/>
      <c r="K400" s="112"/>
      <c r="L400" s="112"/>
      <c r="M400" s="112"/>
      <c r="N400" s="112"/>
      <c r="O400" s="112"/>
      <c r="P400" s="112"/>
      <c r="Q400" s="112"/>
      <c r="R400" s="112"/>
      <c r="S400" s="112"/>
      <c r="T400" s="112"/>
      <c r="U400" s="112"/>
      <c r="V400" s="112"/>
      <c r="W400" s="112"/>
      <c r="X400" s="112"/>
      <c r="Y400" s="112"/>
    </row>
    <row r="401" spans="1:25">
      <c r="A401" s="266"/>
      <c r="B401" s="112"/>
      <c r="C401" s="112"/>
      <c r="D401" s="112"/>
      <c r="E401" s="112"/>
      <c r="F401" s="112"/>
      <c r="G401" s="112"/>
      <c r="H401" s="112"/>
      <c r="I401" s="112"/>
      <c r="J401" s="112"/>
      <c r="K401" s="112"/>
      <c r="L401" s="112"/>
      <c r="M401" s="112"/>
      <c r="N401" s="112"/>
      <c r="O401" s="112"/>
      <c r="P401" s="112"/>
      <c r="Q401" s="112"/>
      <c r="R401" s="112"/>
      <c r="S401" s="112"/>
      <c r="T401" s="112"/>
      <c r="U401" s="112"/>
      <c r="V401" s="112"/>
      <c r="W401" s="112"/>
      <c r="X401" s="112"/>
      <c r="Y401" s="112"/>
    </row>
    <row r="402" spans="1:25">
      <c r="A402" s="266"/>
      <c r="B402" s="112"/>
      <c r="C402" s="112"/>
      <c r="D402" s="112"/>
      <c r="E402" s="112"/>
      <c r="F402" s="112"/>
      <c r="G402" s="112"/>
      <c r="H402" s="112"/>
      <c r="I402" s="112"/>
      <c r="J402" s="112"/>
      <c r="K402" s="112"/>
      <c r="L402" s="112"/>
      <c r="M402" s="112"/>
      <c r="N402" s="112"/>
      <c r="O402" s="112"/>
      <c r="P402" s="112"/>
      <c r="Q402" s="112"/>
      <c r="R402" s="112"/>
      <c r="S402" s="112"/>
      <c r="T402" s="112"/>
      <c r="U402" s="112"/>
      <c r="V402" s="112"/>
      <c r="W402" s="112"/>
      <c r="X402" s="112"/>
      <c r="Y402" s="112"/>
    </row>
    <row r="403" spans="1:25">
      <c r="A403" s="266"/>
      <c r="B403" s="112"/>
      <c r="C403" s="112"/>
      <c r="D403" s="112"/>
      <c r="E403" s="112"/>
      <c r="F403" s="112"/>
      <c r="G403" s="112"/>
      <c r="H403" s="112"/>
      <c r="I403" s="112"/>
      <c r="J403" s="112"/>
      <c r="K403" s="112"/>
      <c r="L403" s="112"/>
      <c r="M403" s="112"/>
      <c r="N403" s="112"/>
      <c r="O403" s="112"/>
      <c r="P403" s="112"/>
      <c r="Q403" s="112"/>
      <c r="R403" s="112"/>
      <c r="S403" s="112"/>
      <c r="T403" s="112"/>
      <c r="U403" s="112"/>
      <c r="V403" s="112"/>
      <c r="W403" s="112"/>
      <c r="X403" s="112"/>
      <c r="Y403" s="112"/>
    </row>
    <row r="404" spans="1:25">
      <c r="A404" s="266"/>
      <c r="B404" s="112"/>
      <c r="C404" s="112"/>
      <c r="D404" s="112"/>
      <c r="E404" s="112"/>
      <c r="F404" s="112"/>
      <c r="G404" s="112"/>
      <c r="H404" s="112"/>
      <c r="I404" s="112"/>
      <c r="J404" s="112"/>
      <c r="K404" s="112"/>
      <c r="L404" s="112"/>
      <c r="M404" s="112"/>
      <c r="N404" s="112"/>
      <c r="O404" s="112"/>
      <c r="P404" s="112"/>
      <c r="Q404" s="112"/>
      <c r="R404" s="112"/>
      <c r="S404" s="112"/>
      <c r="T404" s="112"/>
      <c r="U404" s="112"/>
      <c r="V404" s="112"/>
      <c r="W404" s="112"/>
      <c r="X404" s="112"/>
      <c r="Y404" s="112"/>
    </row>
    <row r="405" spans="1:25">
      <c r="A405" s="266"/>
      <c r="B405" s="112"/>
      <c r="C405" s="112"/>
      <c r="D405" s="112"/>
      <c r="E405" s="112"/>
      <c r="F405" s="112"/>
      <c r="G405" s="112"/>
      <c r="H405" s="112"/>
      <c r="I405" s="112"/>
      <c r="J405" s="112"/>
      <c r="K405" s="112"/>
      <c r="L405" s="112"/>
      <c r="M405" s="112"/>
      <c r="N405" s="112"/>
      <c r="O405" s="112"/>
      <c r="P405" s="112"/>
      <c r="Q405" s="112"/>
      <c r="R405" s="112"/>
      <c r="S405" s="112"/>
      <c r="T405" s="112"/>
      <c r="U405" s="112"/>
      <c r="V405" s="112"/>
      <c r="W405" s="112"/>
      <c r="X405" s="112"/>
      <c r="Y405" s="112"/>
    </row>
    <row r="406" spans="1:25">
      <c r="A406" s="266"/>
      <c r="B406" s="112"/>
      <c r="C406" s="112"/>
      <c r="D406" s="112"/>
      <c r="E406" s="112"/>
      <c r="F406" s="112"/>
      <c r="G406" s="112"/>
      <c r="H406" s="112"/>
      <c r="I406" s="112"/>
      <c r="J406" s="112"/>
      <c r="K406" s="112"/>
      <c r="L406" s="112"/>
      <c r="M406" s="112"/>
      <c r="N406" s="112"/>
      <c r="O406" s="112"/>
      <c r="P406" s="112"/>
      <c r="Q406" s="112"/>
      <c r="R406" s="112"/>
      <c r="S406" s="112"/>
      <c r="T406" s="112"/>
      <c r="U406" s="112"/>
      <c r="V406" s="112"/>
      <c r="W406" s="112"/>
      <c r="X406" s="112"/>
      <c r="Y406" s="112"/>
    </row>
    <row r="407" spans="1:25">
      <c r="A407" s="266"/>
      <c r="B407" s="112"/>
      <c r="C407" s="112"/>
      <c r="D407" s="112"/>
      <c r="E407" s="112"/>
      <c r="F407" s="112"/>
      <c r="G407" s="112"/>
      <c r="H407" s="112"/>
      <c r="I407" s="112"/>
      <c r="J407" s="112"/>
      <c r="K407" s="112"/>
      <c r="L407" s="112"/>
      <c r="M407" s="112"/>
      <c r="N407" s="112"/>
      <c r="O407" s="112"/>
      <c r="P407" s="112"/>
      <c r="Q407" s="112"/>
      <c r="R407" s="112"/>
      <c r="S407" s="112"/>
      <c r="T407" s="112"/>
      <c r="U407" s="112"/>
      <c r="V407" s="112"/>
      <c r="W407" s="112"/>
      <c r="X407" s="112"/>
      <c r="Y407" s="112"/>
    </row>
    <row r="408" spans="1:25">
      <c r="A408" s="266"/>
      <c r="B408" s="112"/>
      <c r="C408" s="112"/>
      <c r="D408" s="112"/>
      <c r="E408" s="112"/>
      <c r="F408" s="112"/>
      <c r="G408" s="112"/>
      <c r="H408" s="112"/>
      <c r="I408" s="112"/>
      <c r="J408" s="112"/>
      <c r="K408" s="112"/>
      <c r="L408" s="112"/>
      <c r="M408" s="112"/>
      <c r="N408" s="112"/>
      <c r="O408" s="112"/>
      <c r="P408" s="112"/>
      <c r="Q408" s="112"/>
      <c r="R408" s="112"/>
      <c r="S408" s="112"/>
      <c r="T408" s="112"/>
      <c r="U408" s="112"/>
      <c r="V408" s="112"/>
      <c r="W408" s="112"/>
      <c r="X408" s="112"/>
      <c r="Y408" s="112"/>
    </row>
    <row r="409" spans="1:25">
      <c r="A409" s="266"/>
      <c r="B409" s="112"/>
      <c r="C409" s="112"/>
      <c r="D409" s="112"/>
      <c r="E409" s="112"/>
      <c r="F409" s="112"/>
      <c r="G409" s="112"/>
      <c r="H409" s="112"/>
      <c r="I409" s="112"/>
      <c r="J409" s="112"/>
      <c r="K409" s="112"/>
      <c r="L409" s="112"/>
      <c r="M409" s="112"/>
      <c r="N409" s="112"/>
      <c r="O409" s="112"/>
      <c r="P409" s="112"/>
      <c r="Q409" s="112"/>
      <c r="R409" s="112"/>
      <c r="S409" s="112"/>
      <c r="T409" s="112"/>
      <c r="U409" s="112"/>
      <c r="V409" s="112"/>
      <c r="W409" s="112"/>
      <c r="X409" s="112"/>
      <c r="Y409" s="112"/>
    </row>
    <row r="410" spans="1:25">
      <c r="A410" s="266"/>
      <c r="B410" s="112"/>
      <c r="C410" s="112"/>
      <c r="D410" s="112"/>
      <c r="E410" s="112"/>
      <c r="F410" s="112"/>
      <c r="G410" s="112"/>
      <c r="H410" s="112"/>
      <c r="I410" s="112"/>
      <c r="J410" s="112"/>
      <c r="K410" s="112"/>
      <c r="L410" s="112"/>
      <c r="M410" s="112"/>
      <c r="N410" s="112"/>
      <c r="O410" s="112"/>
      <c r="P410" s="112"/>
      <c r="Q410" s="112"/>
      <c r="R410" s="112"/>
      <c r="S410" s="112"/>
      <c r="T410" s="112"/>
      <c r="U410" s="112"/>
      <c r="V410" s="112"/>
      <c r="W410" s="112"/>
      <c r="X410" s="112"/>
      <c r="Y410" s="112"/>
    </row>
    <row r="411" spans="1:25">
      <c r="A411" s="266"/>
      <c r="B411" s="112"/>
      <c r="C411" s="112"/>
      <c r="D411" s="112"/>
      <c r="E411" s="112"/>
      <c r="F411" s="112"/>
      <c r="G411" s="112"/>
      <c r="H411" s="112"/>
      <c r="I411" s="112"/>
      <c r="J411" s="112"/>
      <c r="K411" s="112"/>
      <c r="L411" s="112"/>
      <c r="M411" s="112"/>
      <c r="N411" s="112"/>
      <c r="O411" s="112"/>
      <c r="P411" s="112"/>
      <c r="Q411" s="112"/>
      <c r="R411" s="112"/>
      <c r="S411" s="112"/>
      <c r="T411" s="112"/>
      <c r="U411" s="112"/>
      <c r="V411" s="112"/>
      <c r="W411" s="112"/>
      <c r="X411" s="112"/>
      <c r="Y411" s="112"/>
    </row>
    <row r="412" spans="1:25">
      <c r="A412" s="266"/>
      <c r="B412" s="112"/>
      <c r="C412" s="112"/>
      <c r="D412" s="112"/>
      <c r="E412" s="112"/>
      <c r="F412" s="112"/>
      <c r="G412" s="112"/>
      <c r="H412" s="112"/>
      <c r="I412" s="112"/>
      <c r="J412" s="112"/>
      <c r="K412" s="112"/>
      <c r="L412" s="112"/>
      <c r="M412" s="112"/>
      <c r="N412" s="112"/>
      <c r="O412" s="112"/>
      <c r="P412" s="112"/>
      <c r="Q412" s="112"/>
      <c r="R412" s="112"/>
      <c r="S412" s="112"/>
      <c r="T412" s="112"/>
      <c r="U412" s="112"/>
      <c r="V412" s="112"/>
      <c r="W412" s="112"/>
      <c r="X412" s="112"/>
      <c r="Y412" s="112"/>
    </row>
    <row r="413" spans="1:25">
      <c r="A413" s="266"/>
      <c r="B413" s="112"/>
      <c r="C413" s="112"/>
      <c r="D413" s="112"/>
      <c r="E413" s="112"/>
      <c r="F413" s="112"/>
      <c r="G413" s="112"/>
      <c r="H413" s="112"/>
      <c r="I413" s="112"/>
      <c r="J413" s="112"/>
      <c r="K413" s="112"/>
      <c r="L413" s="112"/>
      <c r="M413" s="112"/>
      <c r="N413" s="112"/>
      <c r="O413" s="112"/>
      <c r="P413" s="112"/>
      <c r="Q413" s="112"/>
      <c r="R413" s="112"/>
      <c r="S413" s="112"/>
      <c r="T413" s="112"/>
      <c r="U413" s="112"/>
      <c r="V413" s="112"/>
      <c r="W413" s="112"/>
      <c r="X413" s="112"/>
      <c r="Y413" s="112"/>
    </row>
    <row r="414" spans="1:25">
      <c r="A414" s="266"/>
      <c r="B414" s="112"/>
      <c r="C414" s="112"/>
      <c r="D414" s="112"/>
      <c r="E414" s="112"/>
      <c r="F414" s="112"/>
      <c r="G414" s="112"/>
      <c r="H414" s="112"/>
      <c r="I414" s="112"/>
      <c r="J414" s="112"/>
      <c r="K414" s="112"/>
      <c r="L414" s="112"/>
      <c r="M414" s="112"/>
      <c r="N414" s="112"/>
      <c r="O414" s="112"/>
      <c r="P414" s="112"/>
      <c r="Q414" s="112"/>
      <c r="R414" s="112"/>
      <c r="S414" s="112"/>
      <c r="T414" s="112"/>
      <c r="U414" s="112"/>
      <c r="V414" s="112"/>
      <c r="W414" s="112"/>
      <c r="X414" s="112"/>
      <c r="Y414" s="112"/>
    </row>
    <row r="415" spans="1:25">
      <c r="A415" s="266"/>
      <c r="B415" s="112"/>
      <c r="C415" s="112"/>
      <c r="D415" s="112"/>
      <c r="E415" s="112"/>
      <c r="F415" s="112"/>
      <c r="G415" s="112"/>
      <c r="H415" s="112"/>
      <c r="I415" s="112"/>
      <c r="J415" s="112"/>
      <c r="K415" s="112"/>
      <c r="L415" s="112"/>
      <c r="M415" s="112"/>
      <c r="N415" s="112"/>
      <c r="O415" s="112"/>
      <c r="P415" s="112"/>
      <c r="Q415" s="112"/>
      <c r="R415" s="112"/>
      <c r="S415" s="112"/>
      <c r="T415" s="112"/>
      <c r="U415" s="112"/>
      <c r="V415" s="112"/>
      <c r="W415" s="112"/>
      <c r="X415" s="112"/>
      <c r="Y415" s="112"/>
    </row>
    <row r="416" spans="1:25">
      <c r="A416" s="266"/>
      <c r="B416" s="112"/>
      <c r="C416" s="112"/>
      <c r="D416" s="112"/>
      <c r="E416" s="112"/>
      <c r="F416" s="112"/>
      <c r="G416" s="112"/>
      <c r="H416" s="112"/>
      <c r="I416" s="112"/>
      <c r="J416" s="112"/>
      <c r="K416" s="112"/>
      <c r="L416" s="112"/>
      <c r="M416" s="112"/>
      <c r="N416" s="112"/>
      <c r="O416" s="112"/>
      <c r="P416" s="112"/>
      <c r="Q416" s="112"/>
      <c r="R416" s="112"/>
      <c r="S416" s="112"/>
      <c r="T416" s="112"/>
      <c r="U416" s="112"/>
      <c r="V416" s="112"/>
      <c r="W416" s="112"/>
      <c r="X416" s="112"/>
      <c r="Y416" s="112"/>
    </row>
    <row r="417" spans="1:25">
      <c r="A417" s="266"/>
      <c r="B417" s="112"/>
      <c r="C417" s="112"/>
      <c r="D417" s="112"/>
      <c r="E417" s="112"/>
      <c r="F417" s="112"/>
      <c r="G417" s="112"/>
      <c r="H417" s="112"/>
      <c r="I417" s="112"/>
      <c r="J417" s="112"/>
      <c r="K417" s="112"/>
      <c r="L417" s="112"/>
      <c r="M417" s="112"/>
      <c r="N417" s="112"/>
      <c r="O417" s="112"/>
      <c r="P417" s="112"/>
      <c r="Q417" s="112"/>
      <c r="R417" s="112"/>
      <c r="S417" s="112"/>
      <c r="T417" s="112"/>
      <c r="U417" s="112"/>
      <c r="V417" s="112"/>
      <c r="W417" s="112"/>
      <c r="X417" s="112"/>
      <c r="Y417" s="112"/>
    </row>
    <row r="418" spans="1:25">
      <c r="A418" s="266"/>
      <c r="B418" s="112"/>
      <c r="C418" s="112"/>
      <c r="D418" s="112"/>
      <c r="E418" s="112"/>
      <c r="F418" s="112"/>
      <c r="G418" s="112"/>
      <c r="H418" s="112"/>
      <c r="I418" s="112"/>
      <c r="J418" s="112"/>
      <c r="K418" s="112"/>
      <c r="L418" s="112"/>
      <c r="M418" s="112"/>
      <c r="N418" s="112"/>
      <c r="O418" s="112"/>
      <c r="P418" s="112"/>
      <c r="Q418" s="112"/>
      <c r="R418" s="112"/>
      <c r="S418" s="112"/>
      <c r="T418" s="112"/>
      <c r="U418" s="112"/>
      <c r="V418" s="112"/>
      <c r="W418" s="112"/>
      <c r="X418" s="112"/>
      <c r="Y418" s="112"/>
    </row>
    <row r="419" spans="1:25">
      <c r="A419" s="266"/>
      <c r="B419" s="112"/>
      <c r="C419" s="112"/>
      <c r="D419" s="112"/>
      <c r="E419" s="112"/>
      <c r="F419" s="112"/>
      <c r="G419" s="112"/>
      <c r="H419" s="112"/>
      <c r="I419" s="112"/>
      <c r="J419" s="112"/>
      <c r="K419" s="112"/>
      <c r="L419" s="112"/>
      <c r="M419" s="112"/>
      <c r="N419" s="112"/>
      <c r="O419" s="112"/>
      <c r="P419" s="112"/>
      <c r="Q419" s="112"/>
      <c r="R419" s="112"/>
      <c r="S419" s="112"/>
      <c r="T419" s="112"/>
      <c r="U419" s="112"/>
      <c r="V419" s="112"/>
      <c r="W419" s="112"/>
      <c r="X419" s="112"/>
      <c r="Y419" s="112"/>
    </row>
    <row r="420" spans="1:25">
      <c r="A420" s="266"/>
      <c r="B420" s="112"/>
      <c r="C420" s="112"/>
      <c r="D420" s="112"/>
      <c r="E420" s="112"/>
      <c r="F420" s="112"/>
      <c r="G420" s="112"/>
      <c r="H420" s="112"/>
      <c r="I420" s="112"/>
      <c r="J420" s="112"/>
      <c r="K420" s="112"/>
      <c r="L420" s="112"/>
      <c r="M420" s="112"/>
      <c r="N420" s="112"/>
      <c r="O420" s="112"/>
      <c r="P420" s="112"/>
      <c r="Q420" s="112"/>
      <c r="R420" s="112"/>
      <c r="S420" s="112"/>
      <c r="T420" s="112"/>
      <c r="U420" s="112"/>
      <c r="V420" s="112"/>
      <c r="W420" s="112"/>
      <c r="X420" s="112"/>
      <c r="Y420" s="112"/>
    </row>
    <row r="421" spans="1:25">
      <c r="A421" s="266"/>
      <c r="B421" s="112"/>
      <c r="C421" s="112"/>
      <c r="D421" s="112"/>
      <c r="E421" s="112"/>
      <c r="F421" s="112"/>
      <c r="G421" s="112"/>
      <c r="H421" s="112"/>
      <c r="I421" s="112"/>
      <c r="J421" s="112"/>
      <c r="K421" s="112"/>
      <c r="L421" s="112"/>
      <c r="M421" s="112"/>
      <c r="N421" s="112"/>
      <c r="O421" s="112"/>
      <c r="P421" s="112"/>
      <c r="Q421" s="112"/>
      <c r="R421" s="112"/>
      <c r="S421" s="112"/>
      <c r="T421" s="112"/>
      <c r="U421" s="112"/>
      <c r="V421" s="112"/>
      <c r="W421" s="112"/>
      <c r="X421" s="112"/>
      <c r="Y421" s="112"/>
    </row>
    <row r="422" spans="1:25">
      <c r="A422" s="266"/>
      <c r="B422" s="112"/>
      <c r="C422" s="112"/>
      <c r="D422" s="112"/>
      <c r="E422" s="112"/>
      <c r="F422" s="112"/>
      <c r="G422" s="112"/>
      <c r="H422" s="112"/>
      <c r="I422" s="112"/>
      <c r="J422" s="112"/>
      <c r="K422" s="112"/>
      <c r="L422" s="112"/>
      <c r="M422" s="112"/>
      <c r="N422" s="112"/>
      <c r="O422" s="112"/>
      <c r="P422" s="112"/>
      <c r="Q422" s="112"/>
      <c r="R422" s="112"/>
      <c r="S422" s="112"/>
      <c r="T422" s="112"/>
      <c r="U422" s="112"/>
      <c r="V422" s="112"/>
      <c r="W422" s="112"/>
      <c r="X422" s="112"/>
      <c r="Y422" s="112"/>
    </row>
    <row r="423" spans="1:25">
      <c r="A423" s="266"/>
      <c r="B423" s="112"/>
      <c r="C423" s="112"/>
      <c r="D423" s="112"/>
      <c r="E423" s="112"/>
      <c r="F423" s="112"/>
      <c r="G423" s="112"/>
      <c r="H423" s="112"/>
      <c r="I423" s="112"/>
      <c r="J423" s="112"/>
      <c r="K423" s="112"/>
      <c r="L423" s="112"/>
      <c r="M423" s="112"/>
      <c r="N423" s="112"/>
      <c r="O423" s="112"/>
      <c r="P423" s="112"/>
      <c r="Q423" s="112"/>
      <c r="R423" s="112"/>
      <c r="S423" s="112"/>
      <c r="T423" s="112"/>
      <c r="U423" s="112"/>
      <c r="V423" s="112"/>
      <c r="W423" s="112"/>
      <c r="X423" s="112"/>
      <c r="Y423" s="112"/>
    </row>
    <row r="424" spans="1:25">
      <c r="A424" s="266"/>
      <c r="B424" s="112"/>
      <c r="C424" s="112"/>
      <c r="D424" s="112"/>
      <c r="E424" s="112"/>
      <c r="F424" s="112"/>
      <c r="G424" s="112"/>
      <c r="H424" s="112"/>
      <c r="I424" s="112"/>
      <c r="J424" s="112"/>
      <c r="K424" s="112"/>
      <c r="L424" s="112"/>
      <c r="M424" s="112"/>
      <c r="N424" s="112"/>
      <c r="O424" s="112"/>
      <c r="P424" s="112"/>
      <c r="Q424" s="112"/>
      <c r="R424" s="112"/>
      <c r="S424" s="112"/>
      <c r="T424" s="112"/>
      <c r="U424" s="112"/>
      <c r="V424" s="112"/>
      <c r="W424" s="112"/>
      <c r="X424" s="112"/>
      <c r="Y424" s="112"/>
    </row>
    <row r="425" spans="1:25">
      <c r="A425" s="266"/>
      <c r="B425" s="112"/>
      <c r="C425" s="112"/>
      <c r="D425" s="112"/>
      <c r="E425" s="112"/>
      <c r="F425" s="112"/>
      <c r="G425" s="112"/>
      <c r="H425" s="112"/>
      <c r="I425" s="112"/>
      <c r="J425" s="112"/>
      <c r="K425" s="112"/>
      <c r="L425" s="112"/>
      <c r="M425" s="112"/>
      <c r="N425" s="112"/>
      <c r="O425" s="112"/>
      <c r="P425" s="112"/>
      <c r="Q425" s="112"/>
      <c r="R425" s="112"/>
      <c r="S425" s="112"/>
      <c r="T425" s="112"/>
      <c r="U425" s="112"/>
      <c r="V425" s="112"/>
      <c r="W425" s="112"/>
      <c r="X425" s="112"/>
      <c r="Y425" s="112"/>
    </row>
    <row r="426" spans="1:25">
      <c r="A426" s="266"/>
      <c r="B426" s="112"/>
      <c r="C426" s="112"/>
      <c r="D426" s="112"/>
      <c r="E426" s="112"/>
      <c r="F426" s="112"/>
      <c r="G426" s="112"/>
      <c r="H426" s="112"/>
      <c r="I426" s="112"/>
      <c r="J426" s="112"/>
      <c r="K426" s="112"/>
      <c r="L426" s="112"/>
      <c r="M426" s="112"/>
      <c r="N426" s="112"/>
      <c r="O426" s="112"/>
      <c r="P426" s="112"/>
      <c r="Q426" s="112"/>
      <c r="R426" s="112"/>
      <c r="S426" s="112"/>
      <c r="T426" s="112"/>
      <c r="U426" s="112"/>
      <c r="V426" s="112"/>
      <c r="W426" s="112"/>
      <c r="X426" s="112"/>
      <c r="Y426" s="112"/>
    </row>
    <row r="427" spans="1:25">
      <c r="A427" s="266"/>
      <c r="B427" s="112"/>
      <c r="C427" s="112"/>
      <c r="D427" s="112"/>
      <c r="E427" s="112"/>
      <c r="F427" s="112"/>
      <c r="G427" s="112"/>
      <c r="H427" s="112"/>
      <c r="I427" s="112"/>
      <c r="J427" s="112"/>
      <c r="K427" s="112"/>
      <c r="L427" s="112"/>
      <c r="M427" s="112"/>
      <c r="N427" s="112"/>
      <c r="O427" s="112"/>
      <c r="P427" s="112"/>
      <c r="Q427" s="112"/>
      <c r="R427" s="112"/>
      <c r="S427" s="112"/>
      <c r="T427" s="112"/>
      <c r="U427" s="112"/>
      <c r="V427" s="112"/>
      <c r="W427" s="112"/>
      <c r="X427" s="112"/>
      <c r="Y427" s="112"/>
    </row>
    <row r="428" spans="1:25">
      <c r="A428" s="266"/>
      <c r="B428" s="112"/>
      <c r="C428" s="112"/>
      <c r="D428" s="112"/>
      <c r="E428" s="112"/>
      <c r="F428" s="112"/>
      <c r="G428" s="112"/>
      <c r="H428" s="112"/>
      <c r="I428" s="112"/>
      <c r="J428" s="112"/>
      <c r="K428" s="112"/>
      <c r="L428" s="112"/>
      <c r="M428" s="112"/>
      <c r="N428" s="112"/>
      <c r="O428" s="112"/>
      <c r="P428" s="112"/>
      <c r="Q428" s="112"/>
      <c r="R428" s="112"/>
      <c r="S428" s="112"/>
      <c r="T428" s="112"/>
      <c r="U428" s="112"/>
      <c r="V428" s="112"/>
      <c r="W428" s="112"/>
      <c r="X428" s="112"/>
      <c r="Y428" s="112"/>
    </row>
    <row r="429" spans="1:25">
      <c r="A429" s="266"/>
      <c r="B429" s="112"/>
      <c r="C429" s="112"/>
      <c r="D429" s="112"/>
      <c r="E429" s="112"/>
      <c r="F429" s="112"/>
      <c r="G429" s="112"/>
      <c r="H429" s="112"/>
      <c r="I429" s="112"/>
      <c r="J429" s="112"/>
      <c r="K429" s="112"/>
      <c r="L429" s="112"/>
      <c r="M429" s="112"/>
      <c r="N429" s="112"/>
      <c r="O429" s="112"/>
      <c r="P429" s="112"/>
      <c r="Q429" s="112"/>
      <c r="R429" s="112"/>
      <c r="S429" s="112"/>
      <c r="T429" s="112"/>
      <c r="U429" s="112"/>
      <c r="V429" s="112"/>
      <c r="W429" s="112"/>
      <c r="X429" s="112"/>
      <c r="Y429" s="112"/>
    </row>
    <row r="430" spans="1:25">
      <c r="A430" s="266"/>
      <c r="B430" s="112"/>
      <c r="C430" s="112"/>
      <c r="D430" s="112"/>
      <c r="E430" s="112"/>
      <c r="F430" s="112"/>
      <c r="G430" s="112"/>
      <c r="H430" s="112"/>
      <c r="I430" s="112"/>
      <c r="J430" s="112"/>
      <c r="K430" s="112"/>
      <c r="L430" s="112"/>
      <c r="M430" s="112"/>
      <c r="N430" s="112"/>
      <c r="O430" s="112"/>
      <c r="P430" s="112"/>
      <c r="Q430" s="112"/>
      <c r="R430" s="112"/>
      <c r="S430" s="112"/>
      <c r="T430" s="112"/>
      <c r="U430" s="112"/>
      <c r="V430" s="112"/>
      <c r="W430" s="112"/>
      <c r="X430" s="112"/>
      <c r="Y430" s="112"/>
    </row>
    <row r="431" spans="1:25">
      <c r="A431" s="266"/>
      <c r="B431" s="112"/>
      <c r="C431" s="112"/>
      <c r="D431" s="112"/>
      <c r="E431" s="112"/>
      <c r="F431" s="112"/>
      <c r="G431" s="112"/>
      <c r="H431" s="112"/>
      <c r="I431" s="112"/>
      <c r="J431" s="112"/>
      <c r="K431" s="112"/>
      <c r="L431" s="112"/>
      <c r="M431" s="112"/>
      <c r="N431" s="112"/>
      <c r="O431" s="112"/>
      <c r="P431" s="112"/>
      <c r="Q431" s="112"/>
      <c r="R431" s="112"/>
      <c r="S431" s="112"/>
      <c r="T431" s="112"/>
      <c r="U431" s="112"/>
      <c r="V431" s="112"/>
      <c r="W431" s="112"/>
      <c r="X431" s="112"/>
      <c r="Y431" s="112"/>
    </row>
    <row r="432" spans="1:25">
      <c r="A432" s="266"/>
      <c r="B432" s="112"/>
      <c r="C432" s="112"/>
      <c r="D432" s="112"/>
      <c r="E432" s="112"/>
      <c r="F432" s="112"/>
      <c r="G432" s="112"/>
      <c r="H432" s="112"/>
      <c r="I432" s="112"/>
      <c r="J432" s="112"/>
      <c r="K432" s="112"/>
      <c r="L432" s="112"/>
      <c r="M432" s="112"/>
      <c r="N432" s="112"/>
      <c r="O432" s="112"/>
      <c r="P432" s="112"/>
      <c r="Q432" s="112"/>
      <c r="R432" s="112"/>
      <c r="S432" s="112"/>
      <c r="T432" s="112"/>
      <c r="U432" s="112"/>
      <c r="V432" s="112"/>
      <c r="W432" s="112"/>
      <c r="X432" s="112"/>
      <c r="Y432" s="112"/>
    </row>
    <row r="433" spans="1:25">
      <c r="A433" s="266"/>
      <c r="B433" s="112"/>
      <c r="C433" s="112"/>
      <c r="D433" s="112"/>
      <c r="E433" s="112"/>
      <c r="F433" s="112"/>
      <c r="G433" s="112"/>
      <c r="H433" s="112"/>
      <c r="I433" s="112"/>
      <c r="J433" s="112"/>
      <c r="K433" s="112"/>
      <c r="L433" s="112"/>
      <c r="M433" s="112"/>
      <c r="N433" s="112"/>
      <c r="O433" s="112"/>
      <c r="P433" s="112"/>
      <c r="Q433" s="112"/>
      <c r="R433" s="112"/>
      <c r="S433" s="112"/>
      <c r="T433" s="112"/>
      <c r="U433" s="112"/>
      <c r="V433" s="112"/>
      <c r="W433" s="112"/>
      <c r="X433" s="112"/>
      <c r="Y433" s="112"/>
    </row>
    <row r="434" spans="1:25">
      <c r="A434" s="266"/>
      <c r="B434" s="112"/>
      <c r="C434" s="112"/>
      <c r="D434" s="112"/>
      <c r="E434" s="112"/>
      <c r="F434" s="112"/>
      <c r="G434" s="112"/>
      <c r="H434" s="112"/>
      <c r="I434" s="112"/>
      <c r="J434" s="112"/>
      <c r="K434" s="112"/>
      <c r="L434" s="112"/>
      <c r="M434" s="112"/>
      <c r="N434" s="112"/>
      <c r="O434" s="112"/>
      <c r="P434" s="112"/>
      <c r="Q434" s="112"/>
      <c r="R434" s="112"/>
      <c r="S434" s="112"/>
      <c r="T434" s="112"/>
      <c r="U434" s="112"/>
      <c r="V434" s="112"/>
      <c r="W434" s="112"/>
      <c r="X434" s="112"/>
      <c r="Y434" s="112"/>
    </row>
    <row r="435" spans="1:25">
      <c r="A435" s="266"/>
      <c r="B435" s="112"/>
      <c r="C435" s="112"/>
      <c r="D435" s="112"/>
      <c r="E435" s="112"/>
      <c r="F435" s="112"/>
      <c r="G435" s="112"/>
      <c r="H435" s="112"/>
      <c r="I435" s="112"/>
      <c r="J435" s="112"/>
      <c r="K435" s="112"/>
      <c r="L435" s="112"/>
      <c r="M435" s="112"/>
      <c r="N435" s="112"/>
      <c r="O435" s="112"/>
      <c r="P435" s="112"/>
      <c r="Q435" s="112"/>
      <c r="R435" s="112"/>
      <c r="S435" s="112"/>
      <c r="T435" s="112"/>
      <c r="U435" s="112"/>
      <c r="V435" s="112"/>
      <c r="W435" s="112"/>
      <c r="X435" s="112"/>
      <c r="Y435" s="112"/>
    </row>
    <row r="436" spans="1:25">
      <c r="A436" s="266"/>
      <c r="B436" s="112"/>
      <c r="C436" s="112"/>
      <c r="D436" s="112"/>
      <c r="E436" s="112"/>
      <c r="F436" s="112"/>
      <c r="G436" s="112"/>
      <c r="H436" s="112"/>
      <c r="I436" s="112"/>
      <c r="J436" s="112"/>
      <c r="K436" s="112"/>
      <c r="L436" s="112"/>
      <c r="M436" s="112"/>
      <c r="N436" s="112"/>
      <c r="O436" s="112"/>
      <c r="P436" s="112"/>
      <c r="Q436" s="112"/>
      <c r="R436" s="112"/>
      <c r="S436" s="112"/>
      <c r="T436" s="112"/>
      <c r="U436" s="112"/>
      <c r="V436" s="112"/>
      <c r="W436" s="112"/>
      <c r="X436" s="112"/>
      <c r="Y436" s="112"/>
    </row>
    <row r="437" spans="1:25">
      <c r="A437" s="266"/>
      <c r="B437" s="112"/>
      <c r="C437" s="112"/>
      <c r="D437" s="112"/>
      <c r="E437" s="112"/>
      <c r="F437" s="112"/>
      <c r="G437" s="112"/>
      <c r="H437" s="112"/>
      <c r="I437" s="112"/>
      <c r="J437" s="112"/>
      <c r="K437" s="112"/>
      <c r="L437" s="112"/>
      <c r="M437" s="112"/>
      <c r="N437" s="112"/>
      <c r="O437" s="112"/>
      <c r="P437" s="112"/>
      <c r="Q437" s="112"/>
      <c r="R437" s="112"/>
      <c r="S437" s="112"/>
      <c r="T437" s="112"/>
      <c r="U437" s="112"/>
      <c r="V437" s="112"/>
      <c r="W437" s="112"/>
      <c r="X437" s="112"/>
      <c r="Y437" s="112"/>
    </row>
    <row r="438" spans="1:25">
      <c r="A438" s="266"/>
      <c r="B438" s="112"/>
      <c r="C438" s="112"/>
      <c r="D438" s="112"/>
      <c r="E438" s="112"/>
      <c r="F438" s="112"/>
      <c r="G438" s="112"/>
      <c r="H438" s="112"/>
      <c r="I438" s="112"/>
      <c r="J438" s="112"/>
      <c r="K438" s="112"/>
      <c r="L438" s="112"/>
      <c r="M438" s="112"/>
      <c r="N438" s="112"/>
      <c r="O438" s="112"/>
      <c r="P438" s="112"/>
      <c r="Q438" s="112"/>
      <c r="R438" s="112"/>
      <c r="S438" s="112"/>
      <c r="T438" s="112"/>
      <c r="U438" s="112"/>
      <c r="V438" s="112"/>
      <c r="W438" s="112"/>
      <c r="X438" s="112"/>
      <c r="Y438" s="112"/>
    </row>
    <row r="439" spans="1:25">
      <c r="A439" s="266"/>
      <c r="B439" s="112"/>
      <c r="C439" s="112"/>
      <c r="D439" s="112"/>
      <c r="E439" s="112"/>
      <c r="F439" s="112"/>
      <c r="G439" s="112"/>
      <c r="H439" s="112"/>
      <c r="I439" s="112"/>
      <c r="J439" s="112"/>
      <c r="K439" s="112"/>
      <c r="L439" s="112"/>
      <c r="M439" s="112"/>
      <c r="N439" s="112"/>
      <c r="O439" s="112"/>
      <c r="P439" s="112"/>
      <c r="Q439" s="112"/>
      <c r="R439" s="112"/>
      <c r="S439" s="112"/>
      <c r="T439" s="112"/>
      <c r="U439" s="112"/>
      <c r="V439" s="112"/>
      <c r="W439" s="112"/>
      <c r="X439" s="112"/>
      <c r="Y439" s="112"/>
    </row>
    <row r="440" spans="1:25">
      <c r="A440" s="266"/>
      <c r="B440" s="112"/>
      <c r="C440" s="112"/>
      <c r="D440" s="112"/>
      <c r="E440" s="112"/>
      <c r="F440" s="112"/>
      <c r="G440" s="112"/>
      <c r="H440" s="112"/>
      <c r="I440" s="112"/>
      <c r="J440" s="112"/>
      <c r="K440" s="112"/>
      <c r="L440" s="112"/>
      <c r="M440" s="112"/>
      <c r="N440" s="112"/>
      <c r="O440" s="112"/>
      <c r="P440" s="112"/>
      <c r="Q440" s="112"/>
      <c r="R440" s="112"/>
      <c r="S440" s="112"/>
      <c r="T440" s="112"/>
      <c r="U440" s="112"/>
      <c r="V440" s="112"/>
      <c r="W440" s="112"/>
      <c r="X440" s="112"/>
      <c r="Y440" s="112"/>
    </row>
    <row r="441" spans="1:25">
      <c r="A441" s="266"/>
      <c r="B441" s="112"/>
      <c r="C441" s="112"/>
      <c r="D441" s="112"/>
      <c r="E441" s="112"/>
      <c r="F441" s="112"/>
      <c r="G441" s="112"/>
      <c r="H441" s="112"/>
      <c r="I441" s="112"/>
      <c r="J441" s="112"/>
      <c r="K441" s="112"/>
      <c r="L441" s="112"/>
      <c r="M441" s="112"/>
      <c r="N441" s="112"/>
      <c r="O441" s="112"/>
      <c r="P441" s="112"/>
      <c r="Q441" s="112"/>
      <c r="R441" s="112"/>
      <c r="S441" s="112"/>
      <c r="T441" s="112"/>
      <c r="U441" s="112"/>
      <c r="V441" s="112"/>
      <c r="W441" s="112"/>
      <c r="X441" s="112"/>
      <c r="Y441" s="112"/>
    </row>
    <row r="442" spans="1:25">
      <c r="A442" s="266"/>
      <c r="B442" s="112"/>
      <c r="C442" s="112"/>
      <c r="D442" s="112"/>
      <c r="E442" s="112"/>
      <c r="F442" s="112"/>
      <c r="G442" s="112"/>
      <c r="H442" s="112"/>
      <c r="I442" s="112"/>
      <c r="J442" s="112"/>
      <c r="K442" s="112"/>
      <c r="L442" s="112"/>
      <c r="M442" s="112"/>
      <c r="N442" s="112"/>
      <c r="O442" s="112"/>
      <c r="P442" s="112"/>
      <c r="Q442" s="112"/>
      <c r="R442" s="112"/>
      <c r="S442" s="112"/>
      <c r="T442" s="112"/>
      <c r="U442" s="112"/>
      <c r="V442" s="112"/>
      <c r="W442" s="112"/>
      <c r="X442" s="112"/>
      <c r="Y442" s="112"/>
    </row>
    <row r="443" spans="1:25">
      <c r="A443" s="266"/>
      <c r="B443" s="112"/>
      <c r="C443" s="112"/>
      <c r="D443" s="112"/>
      <c r="E443" s="112"/>
      <c r="F443" s="112"/>
      <c r="G443" s="112"/>
      <c r="H443" s="112"/>
      <c r="I443" s="112"/>
      <c r="J443" s="112"/>
      <c r="K443" s="112"/>
      <c r="L443" s="112"/>
      <c r="M443" s="112"/>
      <c r="N443" s="112"/>
      <c r="O443" s="112"/>
      <c r="P443" s="112"/>
      <c r="Q443" s="112"/>
      <c r="R443" s="112"/>
      <c r="S443" s="112"/>
      <c r="T443" s="112"/>
      <c r="U443" s="112"/>
      <c r="V443" s="112"/>
      <c r="W443" s="112"/>
      <c r="X443" s="112"/>
      <c r="Y443" s="112"/>
    </row>
    <row r="444" spans="1:25">
      <c r="A444" s="266"/>
      <c r="B444" s="112"/>
      <c r="C444" s="112"/>
      <c r="D444" s="112"/>
      <c r="E444" s="112"/>
      <c r="F444" s="112"/>
      <c r="G444" s="112"/>
      <c r="H444" s="112"/>
      <c r="I444" s="112"/>
      <c r="J444" s="112"/>
      <c r="K444" s="112"/>
      <c r="L444" s="112"/>
      <c r="M444" s="112"/>
      <c r="N444" s="112"/>
      <c r="O444" s="112"/>
      <c r="P444" s="112"/>
      <c r="Q444" s="112"/>
      <c r="R444" s="112"/>
      <c r="S444" s="112"/>
      <c r="T444" s="112"/>
      <c r="U444" s="112"/>
      <c r="V444" s="112"/>
      <c r="W444" s="112"/>
      <c r="X444" s="112"/>
      <c r="Y444" s="112"/>
    </row>
    <row r="445" spans="1:25">
      <c r="A445" s="266"/>
      <c r="B445" s="112"/>
      <c r="C445" s="112"/>
      <c r="D445" s="112"/>
      <c r="E445" s="112"/>
      <c r="F445" s="112"/>
      <c r="G445" s="112"/>
      <c r="H445" s="112"/>
      <c r="I445" s="112"/>
      <c r="J445" s="112"/>
      <c r="K445" s="112"/>
      <c r="L445" s="112"/>
      <c r="M445" s="112"/>
      <c r="N445" s="112"/>
      <c r="O445" s="112"/>
      <c r="P445" s="112"/>
      <c r="Q445" s="112"/>
      <c r="R445" s="112"/>
      <c r="S445" s="112"/>
      <c r="T445" s="112"/>
      <c r="U445" s="112"/>
      <c r="V445" s="112"/>
      <c r="W445" s="112"/>
      <c r="X445" s="112"/>
      <c r="Y445" s="112"/>
    </row>
    <row r="446" spans="1:25">
      <c r="A446" s="266"/>
      <c r="B446" s="112"/>
      <c r="C446" s="112"/>
      <c r="D446" s="112"/>
      <c r="E446" s="112"/>
      <c r="F446" s="112"/>
      <c r="G446" s="112"/>
      <c r="H446" s="112"/>
      <c r="I446" s="112"/>
      <c r="J446" s="112"/>
      <c r="K446" s="112"/>
      <c r="L446" s="112"/>
      <c r="M446" s="112"/>
      <c r="N446" s="112"/>
      <c r="O446" s="112"/>
      <c r="P446" s="112"/>
      <c r="Q446" s="112"/>
      <c r="R446" s="112"/>
      <c r="S446" s="112"/>
      <c r="T446" s="112"/>
      <c r="U446" s="112"/>
      <c r="V446" s="112"/>
      <c r="W446" s="112"/>
      <c r="X446" s="112"/>
      <c r="Y446" s="112"/>
    </row>
    <row r="447" spans="1:25">
      <c r="A447" s="266"/>
      <c r="B447" s="112"/>
      <c r="C447" s="112"/>
      <c r="D447" s="112"/>
      <c r="E447" s="112"/>
      <c r="F447" s="112"/>
      <c r="G447" s="112"/>
      <c r="H447" s="112"/>
      <c r="I447" s="112"/>
      <c r="J447" s="112"/>
      <c r="K447" s="112"/>
      <c r="L447" s="112"/>
      <c r="M447" s="112"/>
      <c r="N447" s="112"/>
      <c r="O447" s="112"/>
      <c r="P447" s="112"/>
      <c r="Q447" s="112"/>
      <c r="R447" s="112"/>
      <c r="S447" s="112"/>
      <c r="T447" s="112"/>
      <c r="U447" s="112"/>
      <c r="V447" s="112"/>
      <c r="W447" s="112"/>
      <c r="X447" s="112"/>
      <c r="Y447" s="112"/>
    </row>
    <row r="448" spans="1:25">
      <c r="A448" s="266"/>
      <c r="B448" s="112"/>
      <c r="C448" s="112"/>
      <c r="D448" s="112"/>
      <c r="E448" s="112"/>
      <c r="F448" s="112"/>
      <c r="G448" s="112"/>
      <c r="H448" s="112"/>
      <c r="I448" s="112"/>
      <c r="J448" s="112"/>
      <c r="K448" s="112"/>
      <c r="L448" s="112"/>
      <c r="M448" s="112"/>
      <c r="N448" s="112"/>
      <c r="O448" s="112"/>
      <c r="P448" s="112"/>
      <c r="Q448" s="112"/>
      <c r="R448" s="112"/>
      <c r="S448" s="112"/>
      <c r="T448" s="112"/>
      <c r="U448" s="112"/>
      <c r="V448" s="112"/>
      <c r="W448" s="112"/>
      <c r="X448" s="112"/>
      <c r="Y448" s="112"/>
    </row>
    <row r="449" spans="1:25">
      <c r="A449" s="266"/>
      <c r="B449" s="112"/>
      <c r="C449" s="112"/>
      <c r="D449" s="112"/>
      <c r="E449" s="112"/>
      <c r="F449" s="112"/>
      <c r="G449" s="112"/>
      <c r="H449" s="112"/>
      <c r="I449" s="112"/>
      <c r="J449" s="112"/>
      <c r="K449" s="112"/>
      <c r="L449" s="112"/>
      <c r="M449" s="112"/>
      <c r="N449" s="112"/>
      <c r="O449" s="112"/>
      <c r="P449" s="112"/>
      <c r="Q449" s="112"/>
      <c r="R449" s="112"/>
      <c r="S449" s="112"/>
      <c r="T449" s="112"/>
      <c r="U449" s="112"/>
      <c r="V449" s="112"/>
      <c r="W449" s="112"/>
      <c r="X449" s="112"/>
      <c r="Y449" s="112"/>
    </row>
    <row r="450" spans="1:25">
      <c r="A450" s="266"/>
      <c r="B450" s="112"/>
      <c r="C450" s="112"/>
      <c r="D450" s="112"/>
      <c r="E450" s="112"/>
      <c r="F450" s="112"/>
      <c r="G450" s="112"/>
      <c r="H450" s="112"/>
      <c r="I450" s="112"/>
      <c r="J450" s="112"/>
      <c r="K450" s="112"/>
      <c r="L450" s="112"/>
      <c r="M450" s="112"/>
      <c r="N450" s="112"/>
      <c r="O450" s="112"/>
      <c r="P450" s="112"/>
      <c r="Q450" s="112"/>
      <c r="R450" s="112"/>
      <c r="S450" s="112"/>
      <c r="T450" s="112"/>
      <c r="U450" s="112"/>
      <c r="V450" s="112"/>
      <c r="W450" s="112"/>
      <c r="X450" s="112"/>
      <c r="Y450" s="112"/>
    </row>
    <row r="451" spans="1:25">
      <c r="A451" s="266"/>
      <c r="B451" s="112"/>
      <c r="C451" s="112"/>
      <c r="D451" s="112"/>
      <c r="E451" s="112"/>
      <c r="F451" s="112"/>
      <c r="G451" s="112"/>
      <c r="H451" s="112"/>
      <c r="I451" s="112"/>
      <c r="J451" s="112"/>
      <c r="K451" s="112"/>
      <c r="L451" s="112"/>
      <c r="M451" s="112"/>
      <c r="N451" s="112"/>
      <c r="O451" s="112"/>
      <c r="P451" s="112"/>
      <c r="Q451" s="112"/>
      <c r="R451" s="112"/>
      <c r="S451" s="112"/>
      <c r="T451" s="112"/>
      <c r="U451" s="112"/>
      <c r="V451" s="112"/>
      <c r="W451" s="112"/>
      <c r="X451" s="112"/>
      <c r="Y451" s="112"/>
    </row>
    <row r="452" spans="1:25">
      <c r="A452" s="266"/>
      <c r="B452" s="112"/>
      <c r="C452" s="112"/>
      <c r="D452" s="112"/>
      <c r="E452" s="112"/>
      <c r="F452" s="112"/>
      <c r="G452" s="112"/>
      <c r="H452" s="112"/>
      <c r="I452" s="112"/>
      <c r="J452" s="112"/>
      <c r="K452" s="112"/>
      <c r="L452" s="112"/>
      <c r="M452" s="112"/>
      <c r="N452" s="112"/>
      <c r="O452" s="112"/>
      <c r="P452" s="112"/>
      <c r="Q452" s="112"/>
      <c r="R452" s="112"/>
      <c r="S452" s="112"/>
      <c r="T452" s="112"/>
      <c r="U452" s="112"/>
      <c r="V452" s="112"/>
      <c r="W452" s="112"/>
      <c r="X452" s="112"/>
      <c r="Y452" s="112"/>
    </row>
    <row r="453" spans="1:25">
      <c r="A453" s="266"/>
      <c r="B453" s="112"/>
      <c r="C453" s="112"/>
      <c r="D453" s="112"/>
      <c r="E453" s="112"/>
      <c r="F453" s="112"/>
      <c r="G453" s="112"/>
      <c r="H453" s="112"/>
      <c r="I453" s="112"/>
      <c r="J453" s="112"/>
      <c r="K453" s="112"/>
      <c r="L453" s="112"/>
      <c r="M453" s="112"/>
      <c r="N453" s="112"/>
      <c r="O453" s="112"/>
      <c r="P453" s="112"/>
      <c r="Q453" s="112"/>
      <c r="R453" s="112"/>
      <c r="S453" s="112"/>
      <c r="T453" s="112"/>
      <c r="U453" s="112"/>
      <c r="V453" s="112"/>
      <c r="W453" s="112"/>
      <c r="X453" s="112"/>
      <c r="Y453" s="112"/>
    </row>
    <row r="454" spans="1:25">
      <c r="A454" s="266"/>
      <c r="B454" s="112"/>
      <c r="C454" s="112"/>
      <c r="D454" s="112"/>
      <c r="E454" s="112"/>
      <c r="F454" s="112"/>
      <c r="G454" s="112"/>
      <c r="H454" s="112"/>
      <c r="I454" s="112"/>
      <c r="J454" s="112"/>
      <c r="K454" s="112"/>
      <c r="L454" s="112"/>
      <c r="M454" s="112"/>
      <c r="N454" s="112"/>
      <c r="O454" s="112"/>
      <c r="P454" s="112"/>
      <c r="Q454" s="112"/>
      <c r="R454" s="112"/>
      <c r="S454" s="112"/>
      <c r="T454" s="112"/>
      <c r="U454" s="112"/>
      <c r="V454" s="112"/>
      <c r="W454" s="112"/>
      <c r="X454" s="112"/>
      <c r="Y454" s="112"/>
    </row>
    <row r="455" spans="1:25">
      <c r="A455" s="266"/>
      <c r="B455" s="112"/>
      <c r="C455" s="112"/>
      <c r="D455" s="112"/>
      <c r="E455" s="112"/>
      <c r="F455" s="112"/>
      <c r="G455" s="112"/>
      <c r="H455" s="112"/>
      <c r="I455" s="112"/>
      <c r="J455" s="112"/>
      <c r="K455" s="112"/>
      <c r="L455" s="112"/>
      <c r="M455" s="112"/>
      <c r="N455" s="112"/>
      <c r="O455" s="112"/>
      <c r="P455" s="112"/>
      <c r="Q455" s="112"/>
      <c r="R455" s="112"/>
      <c r="S455" s="112"/>
      <c r="T455" s="112"/>
      <c r="U455" s="112"/>
      <c r="V455" s="112"/>
      <c r="W455" s="112"/>
      <c r="X455" s="112"/>
      <c r="Y455" s="112"/>
    </row>
    <row r="456" spans="1:25">
      <c r="A456" s="266"/>
      <c r="B456" s="112"/>
      <c r="C456" s="112"/>
      <c r="D456" s="112"/>
      <c r="E456" s="112"/>
      <c r="F456" s="112"/>
      <c r="G456" s="112"/>
      <c r="H456" s="112"/>
      <c r="I456" s="112"/>
      <c r="J456" s="112"/>
      <c r="K456" s="112"/>
      <c r="L456" s="112"/>
      <c r="M456" s="112"/>
      <c r="N456" s="112"/>
      <c r="O456" s="112"/>
      <c r="P456" s="112"/>
      <c r="Q456" s="112"/>
      <c r="R456" s="112"/>
      <c r="S456" s="112"/>
      <c r="T456" s="112"/>
      <c r="U456" s="112"/>
      <c r="V456" s="112"/>
      <c r="W456" s="112"/>
      <c r="X456" s="112"/>
      <c r="Y456" s="112"/>
    </row>
    <row r="457" spans="1:25">
      <c r="A457" s="266"/>
      <c r="B457" s="112"/>
      <c r="C457" s="112"/>
      <c r="D457" s="112"/>
      <c r="E457" s="112"/>
      <c r="F457" s="112"/>
      <c r="G457" s="112"/>
      <c r="H457" s="112"/>
      <c r="I457" s="112"/>
      <c r="J457" s="112"/>
      <c r="K457" s="112"/>
      <c r="L457" s="112"/>
      <c r="M457" s="112"/>
      <c r="N457" s="112"/>
      <c r="O457" s="112"/>
      <c r="P457" s="112"/>
      <c r="Q457" s="112"/>
      <c r="R457" s="112"/>
      <c r="S457" s="112"/>
      <c r="T457" s="112"/>
      <c r="U457" s="112"/>
      <c r="V457" s="112"/>
      <c r="W457" s="112"/>
      <c r="X457" s="112"/>
      <c r="Y457" s="112"/>
    </row>
    <row r="458" spans="1:25">
      <c r="A458" s="266"/>
      <c r="B458" s="112"/>
      <c r="C458" s="112"/>
      <c r="D458" s="112"/>
      <c r="E458" s="112"/>
      <c r="F458" s="112"/>
      <c r="G458" s="112"/>
      <c r="H458" s="112"/>
      <c r="I458" s="112"/>
      <c r="J458" s="112"/>
      <c r="K458" s="112"/>
      <c r="L458" s="112"/>
      <c r="M458" s="112"/>
      <c r="N458" s="112"/>
      <c r="O458" s="112"/>
      <c r="P458" s="112"/>
      <c r="Q458" s="112"/>
      <c r="R458" s="112"/>
      <c r="S458" s="112"/>
      <c r="T458" s="112"/>
      <c r="U458" s="112"/>
      <c r="V458" s="112"/>
      <c r="W458" s="112"/>
      <c r="X458" s="112"/>
      <c r="Y458" s="112"/>
    </row>
    <row r="459" spans="1:25">
      <c r="A459" s="266"/>
      <c r="B459" s="112"/>
      <c r="C459" s="112"/>
      <c r="D459" s="112"/>
      <c r="E459" s="112"/>
      <c r="F459" s="112"/>
      <c r="G459" s="112"/>
      <c r="H459" s="112"/>
      <c r="I459" s="112"/>
      <c r="J459" s="112"/>
      <c r="K459" s="112"/>
      <c r="L459" s="112"/>
      <c r="M459" s="112"/>
      <c r="N459" s="112"/>
      <c r="O459" s="112"/>
      <c r="P459" s="112"/>
      <c r="Q459" s="112"/>
      <c r="R459" s="112"/>
      <c r="S459" s="112"/>
      <c r="T459" s="112"/>
      <c r="U459" s="112"/>
      <c r="V459" s="112"/>
      <c r="W459" s="112"/>
      <c r="X459" s="112"/>
      <c r="Y459" s="112"/>
    </row>
    <row r="460" spans="1:25">
      <c r="A460" s="266"/>
      <c r="B460" s="112"/>
      <c r="C460" s="112"/>
      <c r="D460" s="112"/>
      <c r="E460" s="112"/>
      <c r="F460" s="112"/>
      <c r="G460" s="112"/>
      <c r="H460" s="112"/>
      <c r="I460" s="112"/>
      <c r="J460" s="112"/>
      <c r="K460" s="112"/>
      <c r="L460" s="112"/>
      <c r="M460" s="112"/>
      <c r="N460" s="112"/>
      <c r="O460" s="112"/>
      <c r="P460" s="112"/>
      <c r="Q460" s="112"/>
      <c r="R460" s="112"/>
      <c r="S460" s="112"/>
      <c r="T460" s="112"/>
      <c r="U460" s="112"/>
      <c r="V460" s="112"/>
      <c r="W460" s="112"/>
      <c r="X460" s="112"/>
      <c r="Y460" s="112"/>
    </row>
    <row r="461" spans="1:25">
      <c r="A461" s="266"/>
      <c r="B461" s="112"/>
      <c r="C461" s="112"/>
      <c r="D461" s="112"/>
      <c r="E461" s="112"/>
      <c r="F461" s="112"/>
      <c r="G461" s="112"/>
      <c r="H461" s="112"/>
      <c r="I461" s="112"/>
      <c r="J461" s="112"/>
      <c r="K461" s="112"/>
      <c r="L461" s="112"/>
      <c r="M461" s="112"/>
      <c r="N461" s="112"/>
      <c r="O461" s="112"/>
      <c r="P461" s="112"/>
      <c r="Q461" s="112"/>
      <c r="R461" s="112"/>
      <c r="S461" s="112"/>
      <c r="T461" s="112"/>
      <c r="U461" s="112"/>
      <c r="V461" s="112"/>
      <c r="W461" s="112"/>
      <c r="X461" s="112"/>
      <c r="Y461" s="112"/>
    </row>
    <row r="462" spans="1:25">
      <c r="A462" s="266"/>
      <c r="B462" s="112"/>
      <c r="C462" s="112"/>
      <c r="D462" s="112"/>
      <c r="E462" s="112"/>
      <c r="F462" s="112"/>
      <c r="G462" s="112"/>
      <c r="H462" s="112"/>
      <c r="I462" s="112"/>
      <c r="J462" s="112"/>
      <c r="K462" s="112"/>
      <c r="L462" s="112"/>
      <c r="M462" s="112"/>
      <c r="N462" s="112"/>
      <c r="O462" s="112"/>
      <c r="P462" s="112"/>
      <c r="Q462" s="112"/>
      <c r="R462" s="112"/>
      <c r="S462" s="112"/>
      <c r="T462" s="112"/>
      <c r="U462" s="112"/>
      <c r="V462" s="112"/>
      <c r="W462" s="112"/>
      <c r="X462" s="112"/>
      <c r="Y462" s="112"/>
    </row>
    <row r="463" spans="1:25">
      <c r="A463" s="266"/>
      <c r="B463" s="112"/>
      <c r="C463" s="112"/>
      <c r="D463" s="112"/>
      <c r="E463" s="112"/>
      <c r="F463" s="112"/>
      <c r="G463" s="112"/>
      <c r="H463" s="112"/>
      <c r="I463" s="112"/>
      <c r="J463" s="112"/>
      <c r="K463" s="112"/>
      <c r="L463" s="112"/>
      <c r="M463" s="112"/>
      <c r="N463" s="112"/>
      <c r="O463" s="112"/>
      <c r="P463" s="112"/>
      <c r="Q463" s="112"/>
      <c r="R463" s="112"/>
      <c r="S463" s="112"/>
      <c r="T463" s="112"/>
      <c r="U463" s="112"/>
      <c r="V463" s="112"/>
      <c r="W463" s="112"/>
      <c r="X463" s="112"/>
      <c r="Y463" s="112"/>
    </row>
    <row r="464" spans="1:25">
      <c r="A464" s="266"/>
      <c r="B464" s="112"/>
      <c r="C464" s="112"/>
      <c r="D464" s="112"/>
      <c r="E464" s="112"/>
      <c r="F464" s="112"/>
      <c r="G464" s="112"/>
      <c r="H464" s="112"/>
      <c r="I464" s="112"/>
      <c r="J464" s="112"/>
      <c r="K464" s="112"/>
      <c r="L464" s="112"/>
      <c r="M464" s="112"/>
      <c r="N464" s="112"/>
      <c r="O464" s="112"/>
      <c r="P464" s="112"/>
      <c r="Q464" s="112"/>
      <c r="R464" s="112"/>
      <c r="S464" s="112"/>
      <c r="T464" s="112"/>
      <c r="U464" s="112"/>
      <c r="V464" s="112"/>
      <c r="W464" s="112"/>
      <c r="X464" s="112"/>
      <c r="Y464" s="112"/>
    </row>
    <row r="465" spans="1:25">
      <c r="A465" s="266"/>
      <c r="B465" s="112"/>
      <c r="C465" s="112"/>
      <c r="D465" s="112"/>
      <c r="E465" s="112"/>
      <c r="F465" s="112"/>
      <c r="G465" s="112"/>
      <c r="H465" s="112"/>
      <c r="I465" s="112"/>
      <c r="J465" s="112"/>
      <c r="K465" s="112"/>
      <c r="L465" s="112"/>
      <c r="M465" s="112"/>
      <c r="N465" s="112"/>
      <c r="O465" s="112"/>
      <c r="P465" s="112"/>
      <c r="Q465" s="112"/>
      <c r="R465" s="112"/>
      <c r="S465" s="112"/>
      <c r="T465" s="112"/>
      <c r="U465" s="112"/>
      <c r="V465" s="112"/>
      <c r="W465" s="112"/>
      <c r="X465" s="112"/>
      <c r="Y465" s="112"/>
    </row>
    <row r="466" spans="1:25">
      <c r="A466" s="266"/>
      <c r="B466" s="112"/>
      <c r="C466" s="112"/>
      <c r="D466" s="112"/>
      <c r="E466" s="112"/>
      <c r="F466" s="112"/>
      <c r="G466" s="112"/>
      <c r="H466" s="112"/>
      <c r="I466" s="112"/>
      <c r="J466" s="112"/>
      <c r="K466" s="112"/>
      <c r="L466" s="112"/>
      <c r="M466" s="112"/>
      <c r="N466" s="112"/>
      <c r="O466" s="112"/>
      <c r="P466" s="112"/>
      <c r="Q466" s="112"/>
      <c r="R466" s="112"/>
      <c r="S466" s="112"/>
      <c r="T466" s="112"/>
      <c r="U466" s="112"/>
      <c r="V466" s="112"/>
      <c r="W466" s="112"/>
      <c r="X466" s="112"/>
      <c r="Y466" s="112"/>
    </row>
    <row r="467" spans="1:25">
      <c r="A467" s="266"/>
      <c r="B467" s="112"/>
      <c r="C467" s="112"/>
      <c r="D467" s="112"/>
      <c r="E467" s="112"/>
      <c r="F467" s="112"/>
      <c r="G467" s="112"/>
      <c r="H467" s="112"/>
      <c r="I467" s="112"/>
      <c r="J467" s="112"/>
      <c r="K467" s="112"/>
      <c r="L467" s="112"/>
      <c r="M467" s="112"/>
      <c r="N467" s="112"/>
      <c r="O467" s="112"/>
      <c r="P467" s="112"/>
      <c r="Q467" s="112"/>
      <c r="R467" s="112"/>
      <c r="S467" s="112"/>
      <c r="T467" s="112"/>
      <c r="U467" s="112"/>
      <c r="V467" s="112"/>
      <c r="W467" s="112"/>
      <c r="X467" s="112"/>
      <c r="Y467" s="112"/>
    </row>
    <row r="468" spans="1:25">
      <c r="A468" s="266"/>
      <c r="B468" s="112"/>
      <c r="C468" s="112"/>
      <c r="D468" s="112"/>
      <c r="E468" s="112"/>
      <c r="F468" s="112"/>
      <c r="G468" s="112"/>
      <c r="H468" s="112"/>
      <c r="I468" s="112"/>
      <c r="J468" s="112"/>
      <c r="K468" s="112"/>
      <c r="L468" s="112"/>
      <c r="M468" s="112"/>
      <c r="N468" s="112"/>
      <c r="O468" s="112"/>
      <c r="P468" s="112"/>
      <c r="Q468" s="112"/>
      <c r="R468" s="112"/>
      <c r="S468" s="112"/>
      <c r="T468" s="112"/>
      <c r="U468" s="112"/>
      <c r="V468" s="112"/>
      <c r="W468" s="112"/>
      <c r="X468" s="112"/>
      <c r="Y468" s="112"/>
    </row>
    <row r="469" spans="1:25">
      <c r="A469" s="266"/>
      <c r="B469" s="112"/>
      <c r="C469" s="112"/>
      <c r="D469" s="112"/>
      <c r="E469" s="112"/>
      <c r="F469" s="112"/>
      <c r="G469" s="112"/>
      <c r="H469" s="112"/>
      <c r="I469" s="112"/>
      <c r="J469" s="112"/>
      <c r="K469" s="112"/>
      <c r="L469" s="112"/>
      <c r="M469" s="112"/>
      <c r="N469" s="112"/>
      <c r="O469" s="112"/>
      <c r="P469" s="112"/>
      <c r="Q469" s="112"/>
      <c r="R469" s="112"/>
      <c r="S469" s="112"/>
      <c r="T469" s="112"/>
      <c r="U469" s="112"/>
      <c r="V469" s="112"/>
      <c r="W469" s="112"/>
      <c r="X469" s="112"/>
      <c r="Y469" s="112"/>
    </row>
    <row r="470" spans="1:25">
      <c r="A470" s="266"/>
      <c r="B470" s="112"/>
      <c r="C470" s="112"/>
      <c r="D470" s="112"/>
      <c r="E470" s="112"/>
      <c r="F470" s="112"/>
      <c r="G470" s="112"/>
      <c r="H470" s="112"/>
      <c r="I470" s="112"/>
      <c r="J470" s="112"/>
      <c r="K470" s="112"/>
      <c r="L470" s="112"/>
      <c r="M470" s="112"/>
      <c r="N470" s="112"/>
      <c r="O470" s="112"/>
      <c r="P470" s="112"/>
      <c r="Q470" s="112"/>
      <c r="R470" s="112"/>
      <c r="S470" s="112"/>
      <c r="T470" s="112"/>
      <c r="U470" s="112"/>
      <c r="V470" s="112"/>
      <c r="W470" s="112"/>
      <c r="X470" s="112"/>
      <c r="Y470" s="112"/>
    </row>
    <row r="471" spans="1:25">
      <c r="A471" s="266"/>
      <c r="B471" s="112"/>
      <c r="C471" s="112"/>
      <c r="D471" s="112"/>
      <c r="E471" s="112"/>
      <c r="F471" s="112"/>
      <c r="G471" s="112"/>
      <c r="H471" s="112"/>
      <c r="I471" s="112"/>
      <c r="J471" s="112"/>
      <c r="K471" s="112"/>
      <c r="L471" s="112"/>
      <c r="M471" s="112"/>
      <c r="N471" s="112"/>
      <c r="O471" s="112"/>
      <c r="P471" s="112"/>
      <c r="Q471" s="112"/>
      <c r="R471" s="112"/>
      <c r="S471" s="112"/>
      <c r="T471" s="112"/>
      <c r="U471" s="112"/>
      <c r="V471" s="112"/>
      <c r="W471" s="112"/>
      <c r="X471" s="112"/>
      <c r="Y471" s="112"/>
    </row>
    <row r="472" spans="1:25">
      <c r="A472" s="266"/>
      <c r="B472" s="112"/>
      <c r="C472" s="112"/>
      <c r="D472" s="112"/>
      <c r="E472" s="112"/>
      <c r="F472" s="112"/>
      <c r="G472" s="112"/>
      <c r="H472" s="112"/>
      <c r="I472" s="112"/>
      <c r="J472" s="112"/>
      <c r="K472" s="112"/>
      <c r="L472" s="112"/>
      <c r="M472" s="112"/>
      <c r="N472" s="112"/>
      <c r="O472" s="112"/>
      <c r="P472" s="112"/>
      <c r="Q472" s="112"/>
      <c r="R472" s="112"/>
      <c r="S472" s="112"/>
      <c r="T472" s="112"/>
      <c r="U472" s="112"/>
      <c r="V472" s="112"/>
      <c r="W472" s="112"/>
      <c r="X472" s="112"/>
      <c r="Y472" s="112"/>
    </row>
    <row r="473" spans="1:25">
      <c r="A473" s="266"/>
      <c r="B473" s="112"/>
      <c r="C473" s="112"/>
      <c r="D473" s="112"/>
      <c r="E473" s="112"/>
      <c r="F473" s="112"/>
      <c r="G473" s="112"/>
      <c r="H473" s="112"/>
      <c r="I473" s="112"/>
      <c r="J473" s="112"/>
      <c r="K473" s="112"/>
      <c r="L473" s="112"/>
      <c r="M473" s="112"/>
      <c r="N473" s="112"/>
      <c r="O473" s="112"/>
      <c r="P473" s="112"/>
      <c r="Q473" s="112"/>
      <c r="R473" s="112"/>
      <c r="S473" s="112"/>
      <c r="T473" s="112"/>
      <c r="U473" s="112"/>
      <c r="V473" s="112"/>
      <c r="W473" s="112"/>
      <c r="X473" s="112"/>
      <c r="Y473" s="112"/>
    </row>
    <row r="474" spans="1:25">
      <c r="A474" s="266"/>
      <c r="B474" s="112"/>
      <c r="C474" s="112"/>
      <c r="D474" s="112"/>
      <c r="E474" s="112"/>
      <c r="F474" s="112"/>
      <c r="G474" s="112"/>
      <c r="H474" s="112"/>
      <c r="I474" s="112"/>
      <c r="J474" s="112"/>
      <c r="K474" s="112"/>
      <c r="L474" s="112"/>
      <c r="M474" s="112"/>
      <c r="N474" s="112"/>
      <c r="O474" s="112"/>
      <c r="P474" s="112"/>
      <c r="Q474" s="112"/>
      <c r="R474" s="112"/>
      <c r="S474" s="112"/>
      <c r="T474" s="112"/>
      <c r="U474" s="112"/>
      <c r="V474" s="112"/>
      <c r="W474" s="112"/>
      <c r="X474" s="112"/>
      <c r="Y474" s="112"/>
    </row>
    <row r="475" spans="1:25">
      <c r="A475" s="266"/>
      <c r="B475" s="112"/>
      <c r="C475" s="112"/>
      <c r="D475" s="112"/>
      <c r="E475" s="112"/>
      <c r="F475" s="112"/>
      <c r="G475" s="112"/>
      <c r="H475" s="112"/>
      <c r="I475" s="112"/>
      <c r="J475" s="112"/>
      <c r="K475" s="112"/>
      <c r="L475" s="112"/>
      <c r="M475" s="112"/>
      <c r="N475" s="112"/>
      <c r="O475" s="112"/>
      <c r="P475" s="112"/>
      <c r="Q475" s="112"/>
      <c r="R475" s="112"/>
      <c r="S475" s="112"/>
      <c r="T475" s="112"/>
      <c r="U475" s="112"/>
      <c r="V475" s="112"/>
      <c r="W475" s="112"/>
      <c r="X475" s="112"/>
      <c r="Y475" s="112"/>
    </row>
    <row r="476" spans="1:25">
      <c r="A476" s="266"/>
      <c r="B476" s="112"/>
      <c r="C476" s="112"/>
      <c r="D476" s="112"/>
      <c r="E476" s="112"/>
      <c r="F476" s="112"/>
      <c r="G476" s="112"/>
      <c r="H476" s="112"/>
      <c r="I476" s="112"/>
      <c r="J476" s="112"/>
      <c r="K476" s="112"/>
      <c r="L476" s="112"/>
      <c r="M476" s="112"/>
      <c r="N476" s="112"/>
      <c r="O476" s="112"/>
      <c r="P476" s="112"/>
      <c r="Q476" s="112"/>
      <c r="R476" s="112"/>
      <c r="S476" s="112"/>
      <c r="T476" s="112"/>
      <c r="U476" s="112"/>
      <c r="V476" s="112"/>
      <c r="W476" s="112"/>
      <c r="X476" s="112"/>
      <c r="Y476" s="112"/>
    </row>
    <row r="477" spans="1:25">
      <c r="A477" s="266"/>
      <c r="B477" s="112"/>
      <c r="C477" s="112"/>
      <c r="D477" s="112"/>
      <c r="E477" s="112"/>
      <c r="F477" s="112"/>
      <c r="G477" s="112"/>
      <c r="H477" s="112"/>
      <c r="I477" s="112"/>
      <c r="J477" s="112"/>
      <c r="K477" s="112"/>
      <c r="L477" s="112"/>
      <c r="M477" s="112"/>
      <c r="N477" s="112"/>
      <c r="O477" s="112"/>
      <c r="P477" s="112"/>
      <c r="Q477" s="112"/>
      <c r="R477" s="112"/>
      <c r="S477" s="112"/>
      <c r="T477" s="112"/>
      <c r="U477" s="112"/>
      <c r="V477" s="112"/>
      <c r="W477" s="112"/>
      <c r="X477" s="112"/>
      <c r="Y477" s="112"/>
    </row>
    <row r="478" spans="1:25">
      <c r="A478" s="266"/>
      <c r="B478" s="112"/>
      <c r="C478" s="112"/>
      <c r="D478" s="112"/>
      <c r="E478" s="112"/>
      <c r="F478" s="112"/>
      <c r="G478" s="112"/>
      <c r="H478" s="112"/>
      <c r="I478" s="112"/>
      <c r="J478" s="112"/>
      <c r="K478" s="112"/>
      <c r="L478" s="112"/>
      <c r="M478" s="112"/>
      <c r="N478" s="112"/>
      <c r="O478" s="112"/>
      <c r="P478" s="112"/>
      <c r="Q478" s="112"/>
      <c r="R478" s="112"/>
      <c r="S478" s="112"/>
      <c r="T478" s="112"/>
      <c r="U478" s="112"/>
      <c r="V478" s="112"/>
      <c r="W478" s="112"/>
      <c r="X478" s="112"/>
      <c r="Y478" s="112"/>
    </row>
    <row r="479" spans="1:25">
      <c r="A479" s="266"/>
      <c r="B479" s="112"/>
      <c r="C479" s="112"/>
      <c r="D479" s="112"/>
      <c r="E479" s="112"/>
      <c r="F479" s="112"/>
      <c r="G479" s="112"/>
      <c r="H479" s="112"/>
      <c r="I479" s="112"/>
      <c r="J479" s="112"/>
      <c r="K479" s="112"/>
      <c r="L479" s="112"/>
      <c r="M479" s="112"/>
      <c r="N479" s="112"/>
      <c r="O479" s="112"/>
      <c r="P479" s="112"/>
      <c r="Q479" s="112"/>
      <c r="R479" s="112"/>
      <c r="S479" s="112"/>
      <c r="T479" s="112"/>
      <c r="U479" s="112"/>
      <c r="V479" s="112"/>
      <c r="W479" s="112"/>
      <c r="X479" s="112"/>
      <c r="Y479" s="112"/>
    </row>
    <row r="480" spans="1:25">
      <c r="A480" s="266"/>
      <c r="B480" s="112"/>
      <c r="C480" s="112"/>
      <c r="D480" s="112"/>
      <c r="E480" s="112"/>
      <c r="F480" s="112"/>
      <c r="G480" s="112"/>
      <c r="H480" s="112"/>
      <c r="I480" s="112"/>
      <c r="J480" s="112"/>
      <c r="K480" s="112"/>
      <c r="L480" s="112"/>
      <c r="M480" s="112"/>
      <c r="N480" s="112"/>
      <c r="O480" s="112"/>
      <c r="P480" s="112"/>
      <c r="Q480" s="112"/>
      <c r="R480" s="112"/>
      <c r="S480" s="112"/>
      <c r="T480" s="112"/>
      <c r="U480" s="112"/>
      <c r="V480" s="112"/>
      <c r="W480" s="112"/>
      <c r="X480" s="112"/>
      <c r="Y480" s="112"/>
    </row>
    <row r="481" spans="1:25">
      <c r="A481" s="266"/>
      <c r="B481" s="112"/>
      <c r="C481" s="112"/>
      <c r="D481" s="112"/>
      <c r="E481" s="112"/>
      <c r="F481" s="112"/>
      <c r="G481" s="112"/>
      <c r="H481" s="112"/>
      <c r="I481" s="112"/>
      <c r="J481" s="112"/>
      <c r="K481" s="112"/>
      <c r="L481" s="112"/>
      <c r="M481" s="112"/>
      <c r="N481" s="112"/>
      <c r="O481" s="112"/>
      <c r="P481" s="112"/>
      <c r="Q481" s="112"/>
      <c r="R481" s="112"/>
      <c r="S481" s="112"/>
      <c r="T481" s="112"/>
      <c r="U481" s="112"/>
      <c r="V481" s="112"/>
      <c r="W481" s="112"/>
      <c r="X481" s="112"/>
      <c r="Y481" s="112"/>
    </row>
    <row r="482" spans="1:25">
      <c r="A482" s="266"/>
      <c r="B482" s="112"/>
      <c r="C482" s="112"/>
      <c r="D482" s="112"/>
      <c r="E482" s="112"/>
      <c r="F482" s="112"/>
      <c r="G482" s="112"/>
      <c r="H482" s="112"/>
      <c r="I482" s="112"/>
      <c r="J482" s="112"/>
      <c r="K482" s="112"/>
      <c r="L482" s="112"/>
      <c r="M482" s="112"/>
      <c r="N482" s="112"/>
      <c r="O482" s="112"/>
      <c r="P482" s="112"/>
      <c r="Q482" s="112"/>
      <c r="R482" s="112"/>
      <c r="S482" s="112"/>
      <c r="T482" s="112"/>
      <c r="U482" s="112"/>
      <c r="V482" s="112"/>
      <c r="W482" s="112"/>
      <c r="X482" s="112"/>
      <c r="Y482" s="112"/>
    </row>
    <row r="483" spans="1:25">
      <c r="A483" s="266"/>
      <c r="B483" s="112"/>
      <c r="C483" s="112"/>
      <c r="D483" s="112"/>
      <c r="E483" s="112"/>
      <c r="F483" s="112"/>
      <c r="G483" s="112"/>
      <c r="H483" s="112"/>
      <c r="I483" s="112"/>
      <c r="J483" s="112"/>
      <c r="K483" s="112"/>
      <c r="L483" s="112"/>
      <c r="M483" s="112"/>
      <c r="N483" s="112"/>
      <c r="O483" s="112"/>
      <c r="P483" s="112"/>
      <c r="Q483" s="112"/>
      <c r="R483" s="112"/>
      <c r="S483" s="112"/>
      <c r="T483" s="112"/>
      <c r="U483" s="112"/>
      <c r="V483" s="112"/>
      <c r="W483" s="112"/>
      <c r="X483" s="112"/>
      <c r="Y483" s="112"/>
    </row>
    <row r="484" spans="1:25">
      <c r="A484" s="266"/>
      <c r="B484" s="112"/>
      <c r="C484" s="112"/>
      <c r="D484" s="112"/>
      <c r="E484" s="112"/>
      <c r="F484" s="112"/>
      <c r="G484" s="112"/>
      <c r="H484" s="112"/>
      <c r="I484" s="112"/>
      <c r="J484" s="112"/>
      <c r="K484" s="112"/>
      <c r="L484" s="112"/>
      <c r="M484" s="112"/>
      <c r="N484" s="112"/>
      <c r="O484" s="112"/>
      <c r="P484" s="112"/>
      <c r="Q484" s="112"/>
      <c r="R484" s="112"/>
      <c r="S484" s="112"/>
      <c r="T484" s="112"/>
      <c r="U484" s="112"/>
      <c r="V484" s="112"/>
      <c r="W484" s="112"/>
      <c r="X484" s="112"/>
      <c r="Y484" s="112"/>
    </row>
    <row r="485" spans="1:25">
      <c r="A485" s="266"/>
      <c r="B485" s="112"/>
      <c r="C485" s="112"/>
      <c r="D485" s="112"/>
      <c r="E485" s="112"/>
      <c r="F485" s="112"/>
      <c r="G485" s="112"/>
      <c r="H485" s="112"/>
      <c r="I485" s="112"/>
      <c r="J485" s="112"/>
      <c r="K485" s="112"/>
      <c r="L485" s="112"/>
      <c r="M485" s="112"/>
      <c r="N485" s="112"/>
      <c r="O485" s="112"/>
      <c r="P485" s="112"/>
      <c r="Q485" s="112"/>
      <c r="R485" s="112"/>
      <c r="S485" s="112"/>
      <c r="T485" s="112"/>
      <c r="U485" s="112"/>
      <c r="V485" s="112"/>
      <c r="W485" s="112"/>
      <c r="X485" s="112"/>
      <c r="Y485" s="112"/>
    </row>
    <row r="486" spans="1:25">
      <c r="A486" s="266"/>
      <c r="B486" s="112"/>
      <c r="C486" s="112"/>
      <c r="D486" s="112"/>
      <c r="E486" s="112"/>
      <c r="F486" s="112"/>
      <c r="G486" s="112"/>
      <c r="H486" s="112"/>
      <c r="I486" s="112"/>
      <c r="J486" s="112"/>
      <c r="K486" s="112"/>
      <c r="L486" s="112"/>
      <c r="M486" s="112"/>
      <c r="N486" s="112"/>
      <c r="O486" s="112"/>
      <c r="P486" s="112"/>
      <c r="Q486" s="112"/>
      <c r="R486" s="112"/>
      <c r="S486" s="112"/>
      <c r="T486" s="112"/>
      <c r="U486" s="112"/>
      <c r="V486" s="112"/>
      <c r="W486" s="112"/>
      <c r="X486" s="112"/>
      <c r="Y486" s="112"/>
    </row>
    <row r="487" spans="1:25">
      <c r="A487" s="266"/>
      <c r="B487" s="112"/>
      <c r="C487" s="112"/>
      <c r="D487" s="112"/>
      <c r="E487" s="112"/>
      <c r="F487" s="112"/>
      <c r="G487" s="112"/>
      <c r="H487" s="112"/>
      <c r="I487" s="112"/>
      <c r="J487" s="112"/>
      <c r="K487" s="112"/>
      <c r="L487" s="112"/>
      <c r="M487" s="112"/>
      <c r="N487" s="112"/>
      <c r="O487" s="112"/>
      <c r="P487" s="112"/>
      <c r="Q487" s="112"/>
      <c r="R487" s="112"/>
      <c r="S487" s="112"/>
      <c r="T487" s="112"/>
      <c r="U487" s="112"/>
      <c r="V487" s="112"/>
      <c r="W487" s="112"/>
      <c r="X487" s="112"/>
      <c r="Y487" s="112"/>
    </row>
    <row r="488" spans="1:25">
      <c r="A488" s="266"/>
      <c r="B488" s="112"/>
      <c r="C488" s="112"/>
      <c r="D488" s="112"/>
      <c r="E488" s="112"/>
      <c r="F488" s="112"/>
      <c r="G488" s="112"/>
      <c r="H488" s="112"/>
      <c r="I488" s="112"/>
      <c r="J488" s="112"/>
      <c r="K488" s="112"/>
      <c r="L488" s="112"/>
      <c r="M488" s="112"/>
      <c r="N488" s="112"/>
      <c r="O488" s="112"/>
      <c r="P488" s="112"/>
      <c r="Q488" s="112"/>
      <c r="R488" s="112"/>
      <c r="S488" s="112"/>
      <c r="T488" s="112"/>
      <c r="U488" s="112"/>
      <c r="V488" s="112"/>
      <c r="W488" s="112"/>
      <c r="X488" s="112"/>
      <c r="Y488" s="112"/>
    </row>
    <row r="489" spans="1:25">
      <c r="A489" s="266"/>
      <c r="B489" s="112"/>
      <c r="C489" s="112"/>
      <c r="D489" s="112"/>
      <c r="E489" s="112"/>
      <c r="F489" s="112"/>
      <c r="G489" s="112"/>
      <c r="H489" s="112"/>
      <c r="I489" s="112"/>
      <c r="J489" s="112"/>
      <c r="K489" s="112"/>
      <c r="L489" s="112"/>
      <c r="M489" s="112"/>
      <c r="N489" s="112"/>
      <c r="O489" s="112"/>
      <c r="P489" s="112"/>
      <c r="Q489" s="112"/>
      <c r="R489" s="112"/>
      <c r="S489" s="112"/>
      <c r="T489" s="112"/>
      <c r="U489" s="112"/>
      <c r="V489" s="112"/>
      <c r="W489" s="112"/>
      <c r="X489" s="112"/>
      <c r="Y489" s="112"/>
    </row>
    <row r="490" spans="1:25">
      <c r="A490" s="266"/>
      <c r="B490" s="112"/>
      <c r="C490" s="112"/>
      <c r="D490" s="112"/>
      <c r="E490" s="112"/>
      <c r="F490" s="112"/>
      <c r="G490" s="112"/>
      <c r="H490" s="112"/>
      <c r="I490" s="112"/>
      <c r="J490" s="112"/>
      <c r="K490" s="112"/>
      <c r="L490" s="112"/>
      <c r="M490" s="112"/>
      <c r="N490" s="112"/>
      <c r="O490" s="112"/>
      <c r="P490" s="112"/>
      <c r="Q490" s="112"/>
      <c r="R490" s="112"/>
      <c r="S490" s="112"/>
      <c r="T490" s="112"/>
      <c r="U490" s="112"/>
      <c r="V490" s="112"/>
      <c r="W490" s="112"/>
      <c r="X490" s="112"/>
      <c r="Y490" s="112"/>
    </row>
    <row r="491" spans="1:25">
      <c r="A491" s="266"/>
      <c r="B491" s="112"/>
      <c r="C491" s="112"/>
      <c r="D491" s="112"/>
      <c r="E491" s="112"/>
      <c r="F491" s="112"/>
      <c r="G491" s="112"/>
      <c r="H491" s="112"/>
      <c r="I491" s="112"/>
      <c r="J491" s="112"/>
      <c r="K491" s="112"/>
      <c r="L491" s="112"/>
      <c r="M491" s="112"/>
      <c r="N491" s="112"/>
      <c r="O491" s="112"/>
      <c r="P491" s="112"/>
      <c r="Q491" s="112"/>
      <c r="R491" s="112"/>
      <c r="S491" s="112"/>
      <c r="T491" s="112"/>
      <c r="U491" s="112"/>
      <c r="V491" s="112"/>
      <c r="W491" s="112"/>
      <c r="X491" s="112"/>
      <c r="Y491" s="112"/>
    </row>
    <row r="492" spans="1:25">
      <c r="A492" s="266"/>
      <c r="B492" s="112"/>
      <c r="C492" s="112"/>
      <c r="D492" s="112"/>
      <c r="E492" s="112"/>
      <c r="F492" s="112"/>
      <c r="G492" s="112"/>
      <c r="H492" s="112"/>
      <c r="I492" s="112"/>
      <c r="J492" s="112"/>
      <c r="K492" s="112"/>
      <c r="L492" s="112"/>
      <c r="M492" s="112"/>
      <c r="N492" s="112"/>
      <c r="O492" s="112"/>
      <c r="P492" s="112"/>
      <c r="Q492" s="112"/>
      <c r="R492" s="112"/>
      <c r="S492" s="112"/>
      <c r="T492" s="112"/>
      <c r="U492" s="112"/>
      <c r="V492" s="112"/>
      <c r="W492" s="112"/>
      <c r="X492" s="112"/>
      <c r="Y492" s="112"/>
    </row>
    <row r="493" spans="1:25">
      <c r="A493" s="266"/>
      <c r="B493" s="112"/>
      <c r="C493" s="112"/>
      <c r="D493" s="112"/>
      <c r="E493" s="112"/>
      <c r="F493" s="112"/>
      <c r="G493" s="112"/>
      <c r="H493" s="112"/>
      <c r="I493" s="112"/>
      <c r="J493" s="112"/>
      <c r="K493" s="112"/>
      <c r="L493" s="112"/>
      <c r="M493" s="112"/>
      <c r="N493" s="112"/>
      <c r="O493" s="112"/>
      <c r="P493" s="112"/>
      <c r="Q493" s="112"/>
      <c r="R493" s="112"/>
      <c r="S493" s="112"/>
      <c r="T493" s="112"/>
      <c r="U493" s="112"/>
      <c r="V493" s="112"/>
      <c r="W493" s="112"/>
      <c r="X493" s="112"/>
      <c r="Y493" s="112"/>
    </row>
    <row r="494" spans="1:25">
      <c r="A494" s="266"/>
      <c r="B494" s="112"/>
      <c r="C494" s="112"/>
      <c r="D494" s="112"/>
      <c r="E494" s="112"/>
      <c r="F494" s="112"/>
      <c r="G494" s="112"/>
      <c r="H494" s="112"/>
      <c r="I494" s="112"/>
      <c r="J494" s="112"/>
      <c r="K494" s="112"/>
      <c r="L494" s="112"/>
      <c r="M494" s="112"/>
      <c r="N494" s="112"/>
      <c r="O494" s="112"/>
      <c r="P494" s="112"/>
      <c r="Q494" s="112"/>
      <c r="R494" s="112"/>
      <c r="S494" s="112"/>
      <c r="T494" s="112"/>
      <c r="U494" s="112"/>
      <c r="V494" s="112"/>
      <c r="W494" s="112"/>
      <c r="X494" s="112"/>
      <c r="Y494" s="112"/>
    </row>
    <row r="495" spans="1:25">
      <c r="A495" s="266"/>
      <c r="B495" s="112"/>
      <c r="C495" s="112"/>
      <c r="D495" s="112"/>
      <c r="E495" s="112"/>
      <c r="F495" s="112"/>
      <c r="G495" s="112"/>
      <c r="H495" s="112"/>
      <c r="I495" s="112"/>
      <c r="J495" s="112"/>
      <c r="K495" s="112"/>
      <c r="L495" s="112"/>
      <c r="M495" s="112"/>
      <c r="N495" s="112"/>
      <c r="O495" s="112"/>
      <c r="P495" s="112"/>
      <c r="Q495" s="112"/>
      <c r="R495" s="112"/>
      <c r="S495" s="112"/>
      <c r="T495" s="112"/>
      <c r="U495" s="112"/>
      <c r="V495" s="112"/>
      <c r="W495" s="112"/>
      <c r="X495" s="112"/>
      <c r="Y495" s="112"/>
    </row>
    <row r="496" spans="1:25">
      <c r="A496" s="266"/>
      <c r="B496" s="112"/>
      <c r="C496" s="112"/>
      <c r="D496" s="112"/>
      <c r="E496" s="112"/>
      <c r="F496" s="112"/>
      <c r="G496" s="112"/>
      <c r="H496" s="112"/>
      <c r="I496" s="112"/>
      <c r="J496" s="112"/>
      <c r="K496" s="112"/>
      <c r="L496" s="112"/>
      <c r="M496" s="112"/>
      <c r="N496" s="112"/>
      <c r="O496" s="112"/>
      <c r="P496" s="112"/>
      <c r="Q496" s="112"/>
      <c r="R496" s="112"/>
      <c r="S496" s="112"/>
      <c r="T496" s="112"/>
      <c r="U496" s="112"/>
      <c r="V496" s="112"/>
      <c r="W496" s="112"/>
      <c r="X496" s="112"/>
      <c r="Y496" s="112"/>
    </row>
    <row r="497" spans="1:25">
      <c r="A497" s="266"/>
      <c r="B497" s="112"/>
      <c r="C497" s="112"/>
      <c r="D497" s="112"/>
      <c r="E497" s="112"/>
      <c r="F497" s="112"/>
      <c r="G497" s="112"/>
      <c r="H497" s="112"/>
      <c r="I497" s="112"/>
      <c r="J497" s="112"/>
      <c r="K497" s="112"/>
      <c r="L497" s="112"/>
      <c r="M497" s="112"/>
      <c r="N497" s="112"/>
      <c r="O497" s="112"/>
      <c r="P497" s="112"/>
      <c r="Q497" s="112"/>
      <c r="R497" s="112"/>
      <c r="S497" s="112"/>
      <c r="T497" s="112"/>
      <c r="U497" s="112"/>
      <c r="V497" s="112"/>
      <c r="W497" s="112"/>
      <c r="X497" s="112"/>
      <c r="Y497" s="112"/>
    </row>
    <row r="498" spans="1:25">
      <c r="A498" s="266"/>
      <c r="B498" s="112"/>
      <c r="C498" s="112"/>
      <c r="D498" s="112"/>
      <c r="E498" s="112"/>
      <c r="F498" s="112"/>
      <c r="G498" s="112"/>
      <c r="H498" s="112"/>
      <c r="I498" s="112"/>
      <c r="J498" s="112"/>
      <c r="K498" s="112"/>
      <c r="L498" s="112"/>
      <c r="M498" s="112"/>
      <c r="N498" s="112"/>
      <c r="O498" s="112"/>
      <c r="P498" s="112"/>
      <c r="Q498" s="112"/>
      <c r="R498" s="112"/>
      <c r="S498" s="112"/>
      <c r="T498" s="112"/>
      <c r="U498" s="112"/>
      <c r="V498" s="112"/>
      <c r="W498" s="112"/>
      <c r="X498" s="112"/>
      <c r="Y498" s="112"/>
    </row>
    <row r="499" spans="1:25">
      <c r="A499" s="266"/>
      <c r="B499" s="112"/>
      <c r="C499" s="112"/>
      <c r="D499" s="112"/>
      <c r="E499" s="112"/>
      <c r="F499" s="112"/>
      <c r="G499" s="112"/>
      <c r="H499" s="112"/>
      <c r="I499" s="112"/>
      <c r="J499" s="112"/>
      <c r="K499" s="112"/>
      <c r="L499" s="112"/>
      <c r="M499" s="112"/>
      <c r="N499" s="112"/>
      <c r="O499" s="112"/>
      <c r="P499" s="112"/>
      <c r="Q499" s="112"/>
      <c r="R499" s="112"/>
      <c r="S499" s="112"/>
      <c r="T499" s="112"/>
      <c r="U499" s="112"/>
      <c r="V499" s="112"/>
      <c r="W499" s="112"/>
      <c r="X499" s="112"/>
      <c r="Y499" s="112"/>
    </row>
    <row r="500" spans="1:25">
      <c r="A500" s="266"/>
      <c r="B500" s="112"/>
      <c r="C500" s="112"/>
      <c r="D500" s="112"/>
      <c r="E500" s="112"/>
      <c r="F500" s="112"/>
      <c r="G500" s="112"/>
      <c r="H500" s="112"/>
      <c r="I500" s="112"/>
      <c r="J500" s="112"/>
      <c r="K500" s="112"/>
      <c r="L500" s="112"/>
      <c r="M500" s="112"/>
      <c r="N500" s="112"/>
      <c r="O500" s="112"/>
      <c r="P500" s="112"/>
      <c r="Q500" s="112"/>
      <c r="R500" s="112"/>
      <c r="S500" s="112"/>
      <c r="T500" s="112"/>
      <c r="U500" s="112"/>
      <c r="V500" s="112"/>
      <c r="W500" s="112"/>
      <c r="X500" s="112"/>
      <c r="Y500" s="112"/>
    </row>
    <row r="501" spans="1:25">
      <c r="A501" s="266"/>
      <c r="B501" s="112"/>
      <c r="C501" s="112"/>
      <c r="D501" s="112"/>
      <c r="E501" s="112"/>
      <c r="F501" s="112"/>
      <c r="G501" s="112"/>
      <c r="H501" s="112"/>
      <c r="I501" s="112"/>
      <c r="J501" s="112"/>
      <c r="K501" s="112"/>
      <c r="L501" s="112"/>
      <c r="M501" s="112"/>
      <c r="N501" s="112"/>
      <c r="O501" s="112"/>
      <c r="P501" s="112"/>
      <c r="Q501" s="112"/>
      <c r="R501" s="112"/>
      <c r="S501" s="112"/>
      <c r="T501" s="112"/>
      <c r="U501" s="112"/>
      <c r="V501" s="112"/>
      <c r="W501" s="112"/>
      <c r="X501" s="112"/>
      <c r="Y501" s="112"/>
    </row>
    <row r="502" spans="1:25">
      <c r="A502" s="266"/>
      <c r="B502" s="112"/>
      <c r="C502" s="112"/>
      <c r="D502" s="112"/>
      <c r="E502" s="112"/>
      <c r="F502" s="112"/>
      <c r="G502" s="112"/>
      <c r="H502" s="112"/>
      <c r="I502" s="112"/>
      <c r="J502" s="112"/>
      <c r="K502" s="112"/>
      <c r="L502" s="112"/>
      <c r="M502" s="112"/>
      <c r="N502" s="112"/>
      <c r="O502" s="112"/>
      <c r="P502" s="112"/>
      <c r="Q502" s="112"/>
      <c r="R502" s="112"/>
      <c r="S502" s="112"/>
      <c r="T502" s="112"/>
      <c r="U502" s="112"/>
      <c r="V502" s="112"/>
      <c r="W502" s="112"/>
      <c r="X502" s="112"/>
      <c r="Y502" s="112"/>
    </row>
    <row r="503" spans="1:25">
      <c r="A503" s="266"/>
      <c r="B503" s="112"/>
      <c r="C503" s="112"/>
      <c r="D503" s="112"/>
      <c r="E503" s="112"/>
      <c r="F503" s="112"/>
      <c r="G503" s="112"/>
      <c r="H503" s="112"/>
      <c r="I503" s="112"/>
      <c r="J503" s="112"/>
      <c r="K503" s="112"/>
      <c r="L503" s="112"/>
      <c r="M503" s="112"/>
      <c r="N503" s="112"/>
      <c r="O503" s="112"/>
      <c r="P503" s="112"/>
      <c r="Q503" s="112"/>
      <c r="R503" s="112"/>
      <c r="S503" s="112"/>
      <c r="T503" s="112"/>
      <c r="U503" s="112"/>
      <c r="V503" s="112"/>
      <c r="W503" s="112"/>
      <c r="X503" s="112"/>
      <c r="Y503" s="112"/>
    </row>
    <row r="504" spans="1:25">
      <c r="A504" s="266"/>
      <c r="B504" s="112"/>
      <c r="C504" s="112"/>
      <c r="D504" s="112"/>
      <c r="E504" s="112"/>
      <c r="F504" s="112"/>
      <c r="G504" s="112"/>
      <c r="H504" s="112"/>
      <c r="I504" s="112"/>
      <c r="J504" s="112"/>
      <c r="K504" s="112"/>
      <c r="L504" s="112"/>
      <c r="M504" s="112"/>
      <c r="N504" s="112"/>
      <c r="O504" s="112"/>
      <c r="P504" s="112"/>
      <c r="Q504" s="112"/>
      <c r="R504" s="112"/>
      <c r="S504" s="112"/>
      <c r="T504" s="112"/>
      <c r="U504" s="112"/>
      <c r="V504" s="112"/>
      <c r="W504" s="112"/>
      <c r="X504" s="112"/>
      <c r="Y504" s="112"/>
    </row>
    <row r="505" spans="1:25">
      <c r="A505" s="266"/>
      <c r="B505" s="112"/>
      <c r="C505" s="112"/>
      <c r="D505" s="112"/>
      <c r="E505" s="112"/>
      <c r="F505" s="112"/>
      <c r="G505" s="112"/>
      <c r="H505" s="112"/>
      <c r="I505" s="112"/>
      <c r="J505" s="112"/>
      <c r="K505" s="112"/>
      <c r="L505" s="112"/>
      <c r="M505" s="112"/>
      <c r="N505" s="112"/>
      <c r="O505" s="112"/>
      <c r="P505" s="112"/>
      <c r="Q505" s="112"/>
      <c r="R505" s="112"/>
      <c r="S505" s="112"/>
      <c r="T505" s="112"/>
      <c r="U505" s="112"/>
      <c r="V505" s="112"/>
      <c r="W505" s="112"/>
      <c r="X505" s="112"/>
      <c r="Y505" s="112"/>
    </row>
    <row r="506" spans="1:25">
      <c r="A506" s="266"/>
      <c r="B506" s="112"/>
      <c r="C506" s="112"/>
      <c r="D506" s="112"/>
      <c r="E506" s="112"/>
      <c r="F506" s="112"/>
      <c r="G506" s="112"/>
      <c r="H506" s="112"/>
      <c r="I506" s="112"/>
      <c r="J506" s="112"/>
      <c r="K506" s="112"/>
      <c r="L506" s="112"/>
      <c r="M506" s="112"/>
      <c r="N506" s="112"/>
      <c r="O506" s="112"/>
      <c r="P506" s="112"/>
      <c r="Q506" s="112"/>
      <c r="R506" s="112"/>
      <c r="S506" s="112"/>
      <c r="T506" s="112"/>
      <c r="U506" s="112"/>
      <c r="V506" s="112"/>
      <c r="W506" s="112"/>
      <c r="X506" s="112"/>
      <c r="Y506" s="112"/>
    </row>
    <row r="507" spans="1:25">
      <c r="A507" s="266"/>
      <c r="B507" s="112"/>
      <c r="C507" s="112"/>
      <c r="D507" s="112"/>
      <c r="E507" s="112"/>
      <c r="F507" s="112"/>
      <c r="G507" s="112"/>
      <c r="H507" s="112"/>
      <c r="I507" s="112"/>
      <c r="J507" s="112"/>
      <c r="K507" s="112"/>
      <c r="L507" s="112"/>
      <c r="M507" s="112"/>
      <c r="N507" s="112"/>
      <c r="O507" s="112"/>
      <c r="P507" s="112"/>
      <c r="Q507" s="112"/>
      <c r="R507" s="112"/>
      <c r="S507" s="112"/>
      <c r="T507" s="112"/>
      <c r="U507" s="112"/>
      <c r="V507" s="112"/>
      <c r="W507" s="112"/>
      <c r="X507" s="112"/>
      <c r="Y507" s="112"/>
    </row>
    <row r="508" spans="1:25">
      <c r="A508" s="266"/>
      <c r="B508" s="112"/>
      <c r="C508" s="112"/>
      <c r="D508" s="112"/>
      <c r="E508" s="112"/>
      <c r="F508" s="112"/>
      <c r="G508" s="112"/>
      <c r="H508" s="112"/>
      <c r="I508" s="112"/>
      <c r="J508" s="112"/>
      <c r="K508" s="112"/>
      <c r="L508" s="112"/>
      <c r="M508" s="112"/>
      <c r="N508" s="112"/>
      <c r="O508" s="112"/>
      <c r="P508" s="112"/>
      <c r="Q508" s="112"/>
      <c r="R508" s="112"/>
      <c r="S508" s="112"/>
      <c r="T508" s="112"/>
      <c r="U508" s="112"/>
      <c r="V508" s="112"/>
      <c r="W508" s="112"/>
      <c r="X508" s="112"/>
      <c r="Y508" s="112"/>
    </row>
    <row r="509" spans="1:25">
      <c r="A509" s="266"/>
      <c r="B509" s="112"/>
      <c r="C509" s="112"/>
      <c r="D509" s="112"/>
      <c r="E509" s="112"/>
      <c r="F509" s="112"/>
      <c r="G509" s="112"/>
      <c r="H509" s="112"/>
      <c r="I509" s="112"/>
      <c r="J509" s="112"/>
      <c r="K509" s="112"/>
      <c r="L509" s="112"/>
      <c r="M509" s="112"/>
      <c r="N509" s="112"/>
      <c r="O509" s="112"/>
      <c r="P509" s="112"/>
      <c r="Q509" s="112"/>
      <c r="R509" s="112"/>
      <c r="S509" s="112"/>
      <c r="T509" s="112"/>
      <c r="U509" s="112"/>
      <c r="V509" s="112"/>
      <c r="W509" s="112"/>
      <c r="X509" s="112"/>
      <c r="Y509" s="112"/>
    </row>
    <row r="510" spans="1:25">
      <c r="A510" s="266"/>
      <c r="B510" s="112"/>
      <c r="C510" s="112"/>
      <c r="D510" s="112"/>
      <c r="E510" s="112"/>
      <c r="F510" s="112"/>
      <c r="G510" s="112"/>
      <c r="H510" s="112"/>
      <c r="I510" s="112"/>
      <c r="J510" s="112"/>
      <c r="K510" s="112"/>
      <c r="L510" s="112"/>
      <c r="M510" s="112"/>
      <c r="N510" s="112"/>
      <c r="O510" s="112"/>
      <c r="P510" s="112"/>
      <c r="Q510" s="112"/>
      <c r="R510" s="112"/>
      <c r="S510" s="112"/>
      <c r="T510" s="112"/>
      <c r="U510" s="112"/>
      <c r="V510" s="112"/>
      <c r="W510" s="112"/>
      <c r="X510" s="112"/>
      <c r="Y510" s="112"/>
    </row>
    <row r="511" spans="1:25">
      <c r="A511" s="266"/>
      <c r="B511" s="112"/>
      <c r="C511" s="112"/>
      <c r="D511" s="112"/>
      <c r="E511" s="112"/>
      <c r="F511" s="112"/>
      <c r="G511" s="112"/>
      <c r="H511" s="112"/>
      <c r="I511" s="112"/>
      <c r="J511" s="112"/>
      <c r="K511" s="112"/>
      <c r="L511" s="112"/>
      <c r="M511" s="112"/>
      <c r="N511" s="112"/>
      <c r="O511" s="112"/>
      <c r="P511" s="112"/>
      <c r="Q511" s="112"/>
      <c r="R511" s="112"/>
      <c r="S511" s="112"/>
      <c r="T511" s="112"/>
      <c r="U511" s="112"/>
      <c r="V511" s="112"/>
      <c r="W511" s="112"/>
      <c r="X511" s="112"/>
      <c r="Y511" s="112"/>
    </row>
    <row r="512" spans="1:25">
      <c r="A512" s="266"/>
      <c r="B512" s="112"/>
      <c r="C512" s="112"/>
      <c r="D512" s="112"/>
      <c r="E512" s="112"/>
      <c r="F512" s="112"/>
      <c r="G512" s="112"/>
      <c r="H512" s="112"/>
      <c r="I512" s="112"/>
      <c r="J512" s="112"/>
      <c r="K512" s="112"/>
      <c r="L512" s="112"/>
      <c r="M512" s="112"/>
      <c r="N512" s="112"/>
      <c r="O512" s="112"/>
      <c r="P512" s="112"/>
      <c r="Q512" s="112"/>
      <c r="R512" s="112"/>
      <c r="S512" s="112"/>
      <c r="T512" s="112"/>
      <c r="U512" s="112"/>
      <c r="V512" s="112"/>
      <c r="W512" s="112"/>
      <c r="X512" s="112"/>
      <c r="Y512" s="112"/>
    </row>
    <row r="513" spans="1:25">
      <c r="A513" s="266"/>
      <c r="B513" s="112"/>
      <c r="C513" s="112"/>
      <c r="D513" s="112"/>
      <c r="E513" s="112"/>
      <c r="F513" s="112"/>
      <c r="G513" s="112"/>
      <c r="H513" s="112"/>
      <c r="I513" s="112"/>
      <c r="J513" s="112"/>
      <c r="K513" s="112"/>
      <c r="L513" s="112"/>
      <c r="M513" s="112"/>
      <c r="N513" s="112"/>
      <c r="O513" s="112"/>
      <c r="P513" s="112"/>
      <c r="Q513" s="112"/>
      <c r="R513" s="112"/>
      <c r="S513" s="112"/>
      <c r="T513" s="112"/>
      <c r="U513" s="112"/>
      <c r="V513" s="112"/>
      <c r="W513" s="112"/>
      <c r="X513" s="112"/>
      <c r="Y513" s="112"/>
    </row>
    <row r="514" spans="1:25">
      <c r="A514" s="266"/>
      <c r="B514" s="112"/>
      <c r="C514" s="112"/>
      <c r="D514" s="112"/>
      <c r="E514" s="112"/>
      <c r="F514" s="112"/>
      <c r="G514" s="112"/>
      <c r="H514" s="112"/>
      <c r="I514" s="112"/>
      <c r="J514" s="112"/>
      <c r="K514" s="112"/>
      <c r="L514" s="112"/>
      <c r="M514" s="112"/>
      <c r="N514" s="112"/>
      <c r="O514" s="112"/>
      <c r="P514" s="112"/>
      <c r="Q514" s="112"/>
      <c r="R514" s="112"/>
      <c r="S514" s="112"/>
      <c r="T514" s="112"/>
      <c r="U514" s="112"/>
      <c r="V514" s="112"/>
      <c r="W514" s="112"/>
      <c r="X514" s="112"/>
      <c r="Y514" s="112"/>
    </row>
    <row r="515" spans="1:25">
      <c r="A515" s="266"/>
      <c r="B515" s="112"/>
      <c r="C515" s="112"/>
      <c r="D515" s="112"/>
      <c r="E515" s="112"/>
      <c r="F515" s="112"/>
      <c r="G515" s="112"/>
      <c r="H515" s="112"/>
      <c r="I515" s="112"/>
      <c r="J515" s="112"/>
      <c r="K515" s="112"/>
      <c r="L515" s="112"/>
      <c r="M515" s="112"/>
      <c r="N515" s="112"/>
      <c r="O515" s="112"/>
      <c r="P515" s="112"/>
      <c r="Q515" s="112"/>
      <c r="R515" s="112"/>
      <c r="S515" s="112"/>
      <c r="T515" s="112"/>
      <c r="U515" s="112"/>
      <c r="V515" s="112"/>
      <c r="W515" s="112"/>
      <c r="X515" s="112"/>
      <c r="Y515" s="112"/>
    </row>
    <row r="516" spans="1:25">
      <c r="A516" s="266"/>
      <c r="B516" s="112"/>
      <c r="C516" s="112"/>
      <c r="D516" s="112"/>
      <c r="E516" s="112"/>
      <c r="F516" s="112"/>
      <c r="G516" s="112"/>
      <c r="H516" s="112"/>
      <c r="I516" s="112"/>
      <c r="J516" s="112"/>
      <c r="K516" s="112"/>
      <c r="L516" s="112"/>
      <c r="M516" s="112"/>
      <c r="N516" s="112"/>
      <c r="O516" s="112"/>
      <c r="P516" s="112"/>
      <c r="Q516" s="112"/>
      <c r="R516" s="112"/>
      <c r="S516" s="112"/>
      <c r="T516" s="112"/>
      <c r="U516" s="112"/>
      <c r="V516" s="112"/>
      <c r="W516" s="112"/>
      <c r="X516" s="112"/>
      <c r="Y516" s="112"/>
    </row>
    <row r="517" spans="1:25">
      <c r="A517" s="266"/>
      <c r="B517" s="112"/>
      <c r="C517" s="112"/>
      <c r="D517" s="112"/>
      <c r="E517" s="112"/>
      <c r="F517" s="112"/>
      <c r="G517" s="112"/>
      <c r="H517" s="112"/>
      <c r="I517" s="112"/>
      <c r="J517" s="112"/>
      <c r="K517" s="112"/>
      <c r="L517" s="112"/>
      <c r="M517" s="112"/>
      <c r="N517" s="112"/>
      <c r="O517" s="112"/>
      <c r="P517" s="112"/>
      <c r="Q517" s="112"/>
      <c r="R517" s="112"/>
      <c r="S517" s="112"/>
      <c r="T517" s="112"/>
      <c r="U517" s="112"/>
      <c r="V517" s="112"/>
      <c r="W517" s="112"/>
      <c r="X517" s="112"/>
      <c r="Y517" s="112"/>
    </row>
    <row r="518" spans="1:25">
      <c r="A518" s="266"/>
      <c r="B518" s="112"/>
      <c r="C518" s="112"/>
      <c r="D518" s="112"/>
      <c r="E518" s="112"/>
      <c r="F518" s="112"/>
      <c r="G518" s="112"/>
      <c r="H518" s="112"/>
      <c r="I518" s="112"/>
      <c r="J518" s="112"/>
      <c r="K518" s="112"/>
      <c r="L518" s="112"/>
      <c r="M518" s="112"/>
      <c r="N518" s="112"/>
      <c r="O518" s="112"/>
      <c r="P518" s="112"/>
      <c r="Q518" s="112"/>
      <c r="R518" s="112"/>
      <c r="S518" s="112"/>
      <c r="T518" s="112"/>
      <c r="U518" s="112"/>
      <c r="V518" s="112"/>
      <c r="W518" s="112"/>
      <c r="X518" s="112"/>
      <c r="Y518" s="112"/>
    </row>
    <row r="519" spans="1:25">
      <c r="A519" s="266"/>
      <c r="B519" s="112"/>
      <c r="C519" s="112"/>
      <c r="D519" s="112"/>
      <c r="E519" s="112"/>
      <c r="F519" s="112"/>
      <c r="G519" s="112"/>
      <c r="H519" s="112"/>
      <c r="I519" s="112"/>
      <c r="J519" s="112"/>
      <c r="K519" s="112"/>
      <c r="L519" s="112"/>
      <c r="M519" s="112"/>
      <c r="N519" s="112"/>
      <c r="O519" s="112"/>
      <c r="P519" s="112"/>
      <c r="Q519" s="112"/>
      <c r="R519" s="112"/>
      <c r="S519" s="112"/>
      <c r="T519" s="112"/>
      <c r="U519" s="112"/>
      <c r="V519" s="112"/>
      <c r="W519" s="112"/>
      <c r="X519" s="112"/>
      <c r="Y519" s="112"/>
    </row>
    <row r="520" spans="1:25">
      <c r="A520" s="266"/>
      <c r="B520" s="112"/>
      <c r="C520" s="112"/>
      <c r="D520" s="112"/>
      <c r="E520" s="112"/>
      <c r="F520" s="112"/>
      <c r="G520" s="112"/>
      <c r="H520" s="112"/>
      <c r="I520" s="112"/>
      <c r="J520" s="112"/>
      <c r="K520" s="112"/>
      <c r="L520" s="112"/>
      <c r="M520" s="112"/>
      <c r="N520" s="112"/>
      <c r="O520" s="112"/>
      <c r="P520" s="112"/>
      <c r="Q520" s="112"/>
      <c r="R520" s="112"/>
      <c r="S520" s="112"/>
      <c r="T520" s="112"/>
      <c r="U520" s="112"/>
      <c r="V520" s="112"/>
      <c r="W520" s="112"/>
      <c r="X520" s="112"/>
      <c r="Y520" s="112"/>
    </row>
    <row r="521" spans="1:25">
      <c r="A521" s="266"/>
      <c r="B521" s="112"/>
      <c r="C521" s="112"/>
      <c r="D521" s="112"/>
      <c r="E521" s="112"/>
      <c r="F521" s="112"/>
      <c r="G521" s="112"/>
      <c r="H521" s="112"/>
      <c r="I521" s="112"/>
      <c r="J521" s="112"/>
      <c r="K521" s="112"/>
      <c r="L521" s="112"/>
      <c r="M521" s="112"/>
      <c r="N521" s="112"/>
      <c r="O521" s="112"/>
      <c r="P521" s="112"/>
      <c r="Q521" s="112"/>
      <c r="R521" s="112"/>
      <c r="S521" s="112"/>
      <c r="T521" s="112"/>
      <c r="U521" s="112"/>
      <c r="V521" s="112"/>
      <c r="W521" s="112"/>
      <c r="X521" s="112"/>
      <c r="Y521" s="112"/>
    </row>
    <row r="522" spans="1:25">
      <c r="A522" s="266"/>
      <c r="B522" s="112"/>
      <c r="C522" s="112"/>
      <c r="D522" s="112"/>
      <c r="E522" s="112"/>
      <c r="F522" s="112"/>
      <c r="G522" s="112"/>
      <c r="H522" s="112"/>
      <c r="I522" s="112"/>
      <c r="J522" s="112"/>
      <c r="K522" s="112"/>
      <c r="L522" s="112"/>
      <c r="M522" s="112"/>
      <c r="N522" s="112"/>
      <c r="O522" s="112"/>
      <c r="P522" s="112"/>
      <c r="Q522" s="112"/>
      <c r="R522" s="112"/>
      <c r="S522" s="112"/>
      <c r="T522" s="112"/>
      <c r="U522" s="112"/>
      <c r="V522" s="112"/>
      <c r="W522" s="112"/>
      <c r="X522" s="112"/>
      <c r="Y522" s="112"/>
    </row>
    <row r="523" spans="1:25">
      <c r="A523" s="266"/>
      <c r="B523" s="112"/>
      <c r="C523" s="112"/>
      <c r="D523" s="112"/>
      <c r="E523" s="112"/>
      <c r="F523" s="112"/>
      <c r="G523" s="112"/>
      <c r="H523" s="112"/>
      <c r="I523" s="112"/>
      <c r="J523" s="112"/>
      <c r="K523" s="112"/>
      <c r="L523" s="112"/>
      <c r="M523" s="112"/>
      <c r="N523" s="112"/>
      <c r="O523" s="112"/>
      <c r="P523" s="112"/>
      <c r="Q523" s="112"/>
      <c r="R523" s="112"/>
      <c r="S523" s="112"/>
      <c r="T523" s="112"/>
      <c r="U523" s="112"/>
      <c r="V523" s="112"/>
      <c r="W523" s="112"/>
      <c r="X523" s="112"/>
      <c r="Y523" s="112"/>
    </row>
    <row r="524" spans="1:25">
      <c r="A524" s="266"/>
      <c r="B524" s="112"/>
      <c r="C524" s="112"/>
      <c r="D524" s="112"/>
      <c r="E524" s="112"/>
      <c r="F524" s="112"/>
      <c r="G524" s="112"/>
      <c r="H524" s="112"/>
      <c r="I524" s="112"/>
      <c r="J524" s="112"/>
      <c r="K524" s="112"/>
      <c r="L524" s="112"/>
      <c r="M524" s="112"/>
      <c r="N524" s="112"/>
      <c r="O524" s="112"/>
      <c r="P524" s="112"/>
      <c r="Q524" s="112"/>
      <c r="R524" s="112"/>
      <c r="S524" s="112"/>
      <c r="T524" s="112"/>
      <c r="U524" s="112"/>
      <c r="V524" s="112"/>
      <c r="W524" s="112"/>
      <c r="X524" s="112"/>
      <c r="Y524" s="112"/>
    </row>
    <row r="525" spans="1:25">
      <c r="A525" s="266"/>
      <c r="B525" s="112"/>
      <c r="C525" s="112"/>
      <c r="D525" s="112"/>
      <c r="E525" s="112"/>
      <c r="F525" s="112"/>
      <c r="G525" s="112"/>
      <c r="H525" s="112"/>
      <c r="I525" s="112"/>
      <c r="J525" s="112"/>
      <c r="K525" s="112"/>
      <c r="L525" s="112"/>
      <c r="M525" s="112"/>
      <c r="N525" s="112"/>
      <c r="O525" s="112"/>
      <c r="P525" s="112"/>
      <c r="Q525" s="112"/>
      <c r="R525" s="112"/>
      <c r="S525" s="112"/>
      <c r="T525" s="112"/>
      <c r="U525" s="112"/>
      <c r="V525" s="112"/>
      <c r="W525" s="112"/>
      <c r="X525" s="112"/>
      <c r="Y525" s="112"/>
    </row>
    <row r="526" spans="1:25">
      <c r="A526" s="266"/>
      <c r="B526" s="112"/>
      <c r="C526" s="112"/>
      <c r="D526" s="112"/>
      <c r="E526" s="112"/>
      <c r="F526" s="112"/>
      <c r="G526" s="112"/>
      <c r="H526" s="112"/>
      <c r="I526" s="112"/>
      <c r="J526" s="112"/>
      <c r="K526" s="112"/>
      <c r="L526" s="112"/>
      <c r="M526" s="112"/>
      <c r="N526" s="112"/>
      <c r="O526" s="112"/>
      <c r="P526" s="112"/>
      <c r="Q526" s="112"/>
      <c r="R526" s="112"/>
      <c r="S526" s="112"/>
      <c r="T526" s="112"/>
      <c r="U526" s="112"/>
      <c r="V526" s="112"/>
      <c r="W526" s="112"/>
      <c r="X526" s="112"/>
      <c r="Y526" s="112"/>
    </row>
    <row r="527" spans="1:25">
      <c r="A527" s="266"/>
      <c r="B527" s="112"/>
      <c r="C527" s="112"/>
      <c r="D527" s="112"/>
      <c r="E527" s="112"/>
      <c r="F527" s="112"/>
      <c r="G527" s="112"/>
      <c r="H527" s="112"/>
      <c r="I527" s="112"/>
      <c r="J527" s="112"/>
      <c r="K527" s="112"/>
      <c r="L527" s="112"/>
      <c r="M527" s="112"/>
      <c r="N527" s="112"/>
      <c r="O527" s="112"/>
      <c r="P527" s="112"/>
      <c r="Q527" s="112"/>
      <c r="R527" s="112"/>
      <c r="S527" s="112"/>
      <c r="T527" s="112"/>
      <c r="U527" s="112"/>
      <c r="V527" s="112"/>
      <c r="W527" s="112"/>
      <c r="X527" s="112"/>
      <c r="Y527" s="112"/>
    </row>
    <row r="528" spans="1:25">
      <c r="A528" s="266"/>
      <c r="B528" s="112"/>
      <c r="C528" s="112"/>
      <c r="D528" s="112"/>
      <c r="E528" s="112"/>
      <c r="F528" s="112"/>
      <c r="G528" s="112"/>
      <c r="H528" s="112"/>
      <c r="I528" s="112"/>
      <c r="J528" s="112"/>
      <c r="K528" s="112"/>
      <c r="L528" s="112"/>
      <c r="M528" s="112"/>
      <c r="N528" s="112"/>
      <c r="O528" s="112"/>
      <c r="P528" s="112"/>
      <c r="Q528" s="112"/>
      <c r="R528" s="112"/>
      <c r="S528" s="112"/>
      <c r="T528" s="112"/>
      <c r="U528" s="112"/>
      <c r="V528" s="112"/>
      <c r="W528" s="112"/>
      <c r="X528" s="112"/>
      <c r="Y528" s="112"/>
    </row>
    <row r="529" spans="1:25">
      <c r="A529" s="266"/>
      <c r="B529" s="112"/>
      <c r="C529" s="112"/>
      <c r="D529" s="112"/>
      <c r="E529" s="112"/>
      <c r="F529" s="112"/>
      <c r="G529" s="112"/>
      <c r="H529" s="112"/>
      <c r="I529" s="112"/>
      <c r="J529" s="112"/>
      <c r="K529" s="112"/>
      <c r="L529" s="112"/>
      <c r="M529" s="112"/>
      <c r="N529" s="112"/>
      <c r="O529" s="112"/>
      <c r="P529" s="112"/>
      <c r="Q529" s="112"/>
      <c r="R529" s="112"/>
      <c r="S529" s="112"/>
      <c r="T529" s="112"/>
      <c r="U529" s="112"/>
      <c r="V529" s="112"/>
      <c r="W529" s="112"/>
      <c r="X529" s="112"/>
      <c r="Y529" s="112"/>
    </row>
    <row r="530" spans="1:25">
      <c r="A530" s="266"/>
      <c r="B530" s="112"/>
      <c r="C530" s="112"/>
      <c r="D530" s="112"/>
      <c r="E530" s="112"/>
      <c r="F530" s="112"/>
      <c r="G530" s="112"/>
      <c r="H530" s="112"/>
      <c r="I530" s="112"/>
      <c r="J530" s="112"/>
      <c r="K530" s="112"/>
      <c r="L530" s="112"/>
      <c r="M530" s="112"/>
      <c r="N530" s="112"/>
      <c r="O530" s="112"/>
      <c r="P530" s="112"/>
      <c r="Q530" s="112"/>
      <c r="R530" s="112"/>
      <c r="S530" s="112"/>
      <c r="T530" s="112"/>
      <c r="U530" s="112"/>
      <c r="V530" s="112"/>
      <c r="W530" s="112"/>
      <c r="X530" s="112"/>
      <c r="Y530" s="112"/>
    </row>
    <row r="531" spans="1:25">
      <c r="A531" s="266"/>
      <c r="B531" s="112"/>
      <c r="C531" s="112"/>
      <c r="D531" s="112"/>
      <c r="E531" s="112"/>
      <c r="F531" s="112"/>
      <c r="G531" s="112"/>
      <c r="H531" s="112"/>
      <c r="I531" s="112"/>
      <c r="J531" s="112"/>
      <c r="K531" s="112"/>
      <c r="L531" s="112"/>
      <c r="M531" s="112"/>
      <c r="N531" s="112"/>
      <c r="O531" s="112"/>
      <c r="P531" s="112"/>
      <c r="Q531" s="112"/>
      <c r="R531" s="112"/>
      <c r="S531" s="112"/>
      <c r="T531" s="112"/>
      <c r="U531" s="112"/>
      <c r="V531" s="112"/>
      <c r="W531" s="112"/>
      <c r="X531" s="112"/>
      <c r="Y531" s="112"/>
    </row>
    <row r="532" spans="1:25">
      <c r="A532" s="266"/>
      <c r="B532" s="112"/>
      <c r="C532" s="112"/>
      <c r="D532" s="112"/>
      <c r="E532" s="112"/>
      <c r="F532" s="112"/>
      <c r="G532" s="112"/>
      <c r="H532" s="112"/>
      <c r="I532" s="112"/>
      <c r="J532" s="112"/>
      <c r="K532" s="112"/>
      <c r="L532" s="112"/>
      <c r="M532" s="112"/>
      <c r="N532" s="112"/>
      <c r="O532" s="112"/>
      <c r="P532" s="112"/>
      <c r="Q532" s="112"/>
      <c r="R532" s="112"/>
      <c r="S532" s="112"/>
      <c r="T532" s="112"/>
      <c r="U532" s="112"/>
      <c r="V532" s="112"/>
      <c r="W532" s="112"/>
      <c r="X532" s="112"/>
      <c r="Y532" s="112"/>
    </row>
    <row r="533" spans="1:25">
      <c r="A533" s="266"/>
      <c r="B533" s="112"/>
      <c r="C533" s="112"/>
      <c r="D533" s="112"/>
      <c r="E533" s="112"/>
      <c r="F533" s="112"/>
      <c r="G533" s="112"/>
      <c r="H533" s="112"/>
      <c r="I533" s="112"/>
      <c r="J533" s="112"/>
      <c r="K533" s="112"/>
      <c r="L533" s="112"/>
      <c r="M533" s="112"/>
      <c r="N533" s="112"/>
      <c r="O533" s="112"/>
      <c r="P533" s="112"/>
      <c r="Q533" s="112"/>
      <c r="R533" s="112"/>
      <c r="S533" s="112"/>
      <c r="T533" s="112"/>
      <c r="U533" s="112"/>
      <c r="V533" s="112"/>
      <c r="W533" s="112"/>
      <c r="X533" s="112"/>
      <c r="Y533" s="112"/>
    </row>
    <row r="534" spans="1:25">
      <c r="A534" s="266"/>
      <c r="B534" s="112"/>
      <c r="C534" s="112"/>
      <c r="D534" s="112"/>
      <c r="E534" s="112"/>
      <c r="F534" s="112"/>
      <c r="G534" s="112"/>
      <c r="H534" s="112"/>
      <c r="I534" s="112"/>
      <c r="J534" s="112"/>
      <c r="K534" s="112"/>
      <c r="L534" s="112"/>
      <c r="M534" s="112"/>
      <c r="N534" s="112"/>
      <c r="O534" s="112"/>
      <c r="P534" s="112"/>
      <c r="Q534" s="112"/>
      <c r="R534" s="112"/>
      <c r="S534" s="112"/>
      <c r="T534" s="112"/>
      <c r="U534" s="112"/>
      <c r="V534" s="112"/>
      <c r="W534" s="112"/>
      <c r="X534" s="112"/>
      <c r="Y534" s="112"/>
    </row>
    <row r="535" spans="1:25">
      <c r="A535" s="266"/>
      <c r="B535" s="112"/>
      <c r="C535" s="112"/>
      <c r="D535" s="112"/>
      <c r="E535" s="112"/>
      <c r="F535" s="112"/>
      <c r="G535" s="112"/>
      <c r="H535" s="112"/>
      <c r="I535" s="112"/>
      <c r="J535" s="112"/>
      <c r="K535" s="112"/>
      <c r="L535" s="112"/>
      <c r="M535" s="112"/>
      <c r="N535" s="112"/>
      <c r="O535" s="112"/>
      <c r="P535" s="112"/>
      <c r="Q535" s="112"/>
      <c r="R535" s="112"/>
      <c r="S535" s="112"/>
      <c r="T535" s="112"/>
      <c r="U535" s="112"/>
      <c r="V535" s="112"/>
      <c r="W535" s="112"/>
      <c r="X535" s="112"/>
      <c r="Y535" s="112"/>
    </row>
    <row r="536" spans="1:25">
      <c r="A536" s="266"/>
      <c r="B536" s="112"/>
      <c r="C536" s="112"/>
      <c r="D536" s="112"/>
      <c r="E536" s="112"/>
      <c r="F536" s="112"/>
      <c r="G536" s="112"/>
      <c r="H536" s="112"/>
      <c r="I536" s="112"/>
      <c r="J536" s="112"/>
      <c r="K536" s="112"/>
      <c r="L536" s="112"/>
      <c r="M536" s="112"/>
      <c r="N536" s="112"/>
      <c r="O536" s="112"/>
      <c r="P536" s="112"/>
      <c r="Q536" s="112"/>
      <c r="R536" s="112"/>
      <c r="S536" s="112"/>
      <c r="T536" s="112"/>
      <c r="U536" s="112"/>
      <c r="V536" s="112"/>
      <c r="W536" s="112"/>
      <c r="X536" s="112"/>
      <c r="Y536" s="112"/>
    </row>
    <row r="537" spans="1:25">
      <c r="A537" s="266"/>
      <c r="B537" s="112"/>
      <c r="C537" s="112"/>
      <c r="D537" s="112"/>
      <c r="E537" s="112"/>
      <c r="F537" s="112"/>
      <c r="G537" s="112"/>
      <c r="H537" s="112"/>
      <c r="I537" s="112"/>
      <c r="J537" s="112"/>
      <c r="K537" s="112"/>
      <c r="L537" s="112"/>
      <c r="M537" s="112"/>
      <c r="N537" s="112"/>
      <c r="O537" s="112"/>
      <c r="P537" s="112"/>
      <c r="Q537" s="112"/>
      <c r="R537" s="112"/>
      <c r="S537" s="112"/>
      <c r="T537" s="112"/>
      <c r="U537" s="112"/>
      <c r="V537" s="112"/>
      <c r="W537" s="112"/>
      <c r="X537" s="112"/>
      <c r="Y537" s="112"/>
    </row>
    <row r="538" spans="1:25">
      <c r="A538" s="266"/>
      <c r="B538" s="112"/>
      <c r="C538" s="112"/>
      <c r="D538" s="112"/>
      <c r="E538" s="112"/>
      <c r="F538" s="112"/>
      <c r="G538" s="112"/>
      <c r="H538" s="112"/>
      <c r="I538" s="112"/>
      <c r="J538" s="112"/>
      <c r="K538" s="112"/>
      <c r="L538" s="112"/>
      <c r="M538" s="112"/>
      <c r="N538" s="112"/>
      <c r="O538" s="112"/>
      <c r="P538" s="112"/>
      <c r="Q538" s="112"/>
      <c r="R538" s="112"/>
      <c r="S538" s="112"/>
      <c r="T538" s="112"/>
      <c r="U538" s="112"/>
      <c r="V538" s="112"/>
      <c r="W538" s="112"/>
      <c r="X538" s="112"/>
      <c r="Y538" s="112"/>
    </row>
    <row r="539" spans="1:25">
      <c r="A539" s="266"/>
      <c r="B539" s="112"/>
      <c r="C539" s="112"/>
      <c r="D539" s="112"/>
      <c r="E539" s="112"/>
      <c r="F539" s="112"/>
      <c r="G539" s="112"/>
      <c r="H539" s="112"/>
      <c r="I539" s="112"/>
      <c r="J539" s="112"/>
      <c r="K539" s="112"/>
      <c r="L539" s="112"/>
      <c r="M539" s="112"/>
      <c r="N539" s="112"/>
      <c r="O539" s="112"/>
      <c r="P539" s="112"/>
      <c r="Q539" s="112"/>
      <c r="R539" s="112"/>
      <c r="S539" s="112"/>
      <c r="T539" s="112"/>
      <c r="U539" s="112"/>
      <c r="V539" s="112"/>
      <c r="W539" s="112"/>
      <c r="X539" s="112"/>
      <c r="Y539" s="112"/>
    </row>
    <row r="540" spans="1:25">
      <c r="A540" s="266"/>
      <c r="B540" s="112"/>
      <c r="C540" s="112"/>
      <c r="D540" s="112"/>
      <c r="E540" s="112"/>
      <c r="F540" s="112"/>
      <c r="G540" s="112"/>
      <c r="H540" s="112"/>
      <c r="I540" s="112"/>
      <c r="J540" s="112"/>
      <c r="K540" s="112"/>
      <c r="L540" s="112"/>
      <c r="M540" s="112"/>
      <c r="N540" s="112"/>
      <c r="O540" s="112"/>
      <c r="P540" s="112"/>
      <c r="Q540" s="112"/>
      <c r="R540" s="112"/>
      <c r="S540" s="112"/>
      <c r="T540" s="112"/>
      <c r="U540" s="112"/>
      <c r="V540" s="112"/>
      <c r="W540" s="112"/>
      <c r="X540" s="112"/>
      <c r="Y540" s="112"/>
    </row>
    <row r="541" spans="1:25">
      <c r="A541" s="266"/>
      <c r="B541" s="112"/>
      <c r="C541" s="112"/>
      <c r="D541" s="112"/>
      <c r="E541" s="112"/>
      <c r="F541" s="112"/>
      <c r="G541" s="112"/>
      <c r="H541" s="112"/>
      <c r="I541" s="112"/>
      <c r="J541" s="112"/>
      <c r="K541" s="112"/>
      <c r="L541" s="112"/>
      <c r="M541" s="112"/>
      <c r="N541" s="112"/>
      <c r="O541" s="112"/>
      <c r="P541" s="112"/>
      <c r="Q541" s="112"/>
      <c r="R541" s="112"/>
      <c r="S541" s="112"/>
      <c r="T541" s="112"/>
      <c r="U541" s="112"/>
      <c r="V541" s="112"/>
      <c r="W541" s="112"/>
      <c r="X541" s="112"/>
      <c r="Y541" s="112"/>
    </row>
    <row r="542" spans="1:25">
      <c r="A542" s="266"/>
      <c r="B542" s="112"/>
      <c r="C542" s="112"/>
      <c r="D542" s="112"/>
      <c r="E542" s="112"/>
      <c r="F542" s="112"/>
      <c r="G542" s="112"/>
      <c r="H542" s="112"/>
      <c r="I542" s="112"/>
      <c r="J542" s="112"/>
      <c r="K542" s="112"/>
      <c r="L542" s="112"/>
      <c r="M542" s="112"/>
      <c r="N542" s="112"/>
      <c r="O542" s="112"/>
      <c r="P542" s="112"/>
      <c r="Q542" s="112"/>
      <c r="R542" s="112"/>
      <c r="S542" s="112"/>
      <c r="T542" s="112"/>
      <c r="U542" s="112"/>
      <c r="V542" s="112"/>
      <c r="W542" s="112"/>
      <c r="X542" s="112"/>
      <c r="Y542" s="112"/>
    </row>
    <row r="543" spans="1:25">
      <c r="A543" s="266"/>
      <c r="B543" s="112"/>
      <c r="C543" s="112"/>
      <c r="D543" s="112"/>
      <c r="E543" s="112"/>
      <c r="F543" s="112"/>
      <c r="G543" s="112"/>
      <c r="H543" s="112"/>
      <c r="I543" s="112"/>
      <c r="J543" s="112"/>
      <c r="K543" s="112"/>
      <c r="L543" s="112"/>
      <c r="M543" s="112"/>
      <c r="N543" s="112"/>
      <c r="O543" s="112"/>
      <c r="P543" s="112"/>
      <c r="Q543" s="112"/>
      <c r="R543" s="112"/>
      <c r="S543" s="112"/>
      <c r="T543" s="112"/>
      <c r="U543" s="112"/>
      <c r="V543" s="112"/>
      <c r="W543" s="112"/>
      <c r="X543" s="112"/>
      <c r="Y543" s="112"/>
    </row>
    <row r="544" spans="1:25">
      <c r="A544" s="266"/>
      <c r="B544" s="112"/>
      <c r="C544" s="112"/>
      <c r="D544" s="112"/>
      <c r="E544" s="112"/>
      <c r="F544" s="112"/>
      <c r="G544" s="112"/>
      <c r="H544" s="112"/>
      <c r="I544" s="112"/>
      <c r="J544" s="112"/>
      <c r="K544" s="112"/>
      <c r="L544" s="112"/>
      <c r="M544" s="112"/>
      <c r="N544" s="112"/>
      <c r="O544" s="112"/>
      <c r="P544" s="112"/>
      <c r="Q544" s="112"/>
      <c r="R544" s="112"/>
      <c r="S544" s="112"/>
      <c r="T544" s="112"/>
      <c r="U544" s="112"/>
      <c r="V544" s="112"/>
      <c r="W544" s="112"/>
      <c r="X544" s="112"/>
      <c r="Y544" s="112"/>
    </row>
    <row r="545" spans="1:25">
      <c r="A545" s="266"/>
      <c r="B545" s="112"/>
      <c r="C545" s="112"/>
      <c r="D545" s="112"/>
      <c r="E545" s="112"/>
      <c r="F545" s="112"/>
      <c r="G545" s="112"/>
      <c r="H545" s="112"/>
      <c r="I545" s="112"/>
      <c r="J545" s="112"/>
      <c r="K545" s="112"/>
      <c r="L545" s="112"/>
      <c r="M545" s="112"/>
      <c r="N545" s="112"/>
      <c r="O545" s="112"/>
      <c r="P545" s="112"/>
      <c r="Q545" s="112"/>
      <c r="R545" s="112"/>
      <c r="S545" s="112"/>
      <c r="T545" s="112"/>
      <c r="U545" s="112"/>
      <c r="V545" s="112"/>
      <c r="W545" s="112"/>
      <c r="X545" s="112"/>
      <c r="Y545" s="112"/>
    </row>
    <row r="546" spans="1:25">
      <c r="A546" s="266"/>
      <c r="B546" s="112"/>
      <c r="C546" s="112"/>
      <c r="D546" s="112"/>
      <c r="E546" s="112"/>
      <c r="F546" s="112"/>
      <c r="G546" s="112"/>
      <c r="H546" s="112"/>
      <c r="I546" s="112"/>
      <c r="J546" s="112"/>
      <c r="K546" s="112"/>
      <c r="L546" s="112"/>
      <c r="M546" s="112"/>
      <c r="N546" s="112"/>
      <c r="O546" s="112"/>
      <c r="P546" s="112"/>
      <c r="Q546" s="112"/>
      <c r="R546" s="112"/>
      <c r="S546" s="112"/>
      <c r="T546" s="112"/>
      <c r="U546" s="112"/>
      <c r="V546" s="112"/>
      <c r="W546" s="112"/>
      <c r="X546" s="112"/>
      <c r="Y546" s="112"/>
    </row>
    <row r="547" spans="1:25">
      <c r="A547" s="266"/>
      <c r="B547" s="112"/>
      <c r="C547" s="112"/>
      <c r="D547" s="112"/>
      <c r="E547" s="112"/>
      <c r="F547" s="112"/>
      <c r="G547" s="112"/>
      <c r="H547" s="112"/>
      <c r="I547" s="112"/>
      <c r="J547" s="112"/>
      <c r="K547" s="112"/>
      <c r="L547" s="112"/>
      <c r="M547" s="112"/>
      <c r="N547" s="112"/>
      <c r="O547" s="112"/>
      <c r="P547" s="112"/>
      <c r="Q547" s="112"/>
      <c r="R547" s="112"/>
      <c r="S547" s="112"/>
      <c r="T547" s="112"/>
      <c r="U547" s="112"/>
      <c r="V547" s="112"/>
      <c r="W547" s="112"/>
      <c r="X547" s="112"/>
      <c r="Y547" s="112"/>
    </row>
    <row r="548" spans="1:25">
      <c r="A548" s="266"/>
      <c r="B548" s="112"/>
      <c r="C548" s="112"/>
      <c r="D548" s="112"/>
      <c r="E548" s="112"/>
      <c r="F548" s="112"/>
      <c r="G548" s="112"/>
      <c r="H548" s="112"/>
      <c r="I548" s="112"/>
      <c r="J548" s="112"/>
      <c r="K548" s="112"/>
      <c r="L548" s="112"/>
      <c r="M548" s="112"/>
      <c r="N548" s="112"/>
      <c r="O548" s="112"/>
      <c r="P548" s="112"/>
      <c r="Q548" s="112"/>
      <c r="R548" s="112"/>
      <c r="S548" s="112"/>
      <c r="T548" s="112"/>
      <c r="U548" s="112"/>
      <c r="V548" s="112"/>
      <c r="W548" s="112"/>
      <c r="X548" s="112"/>
      <c r="Y548" s="112"/>
    </row>
    <row r="549" spans="1:25">
      <c r="A549" s="266"/>
      <c r="B549" s="112"/>
      <c r="C549" s="112"/>
      <c r="D549" s="112"/>
      <c r="E549" s="112"/>
      <c r="F549" s="112"/>
      <c r="G549" s="112"/>
      <c r="H549" s="112"/>
      <c r="I549" s="112"/>
      <c r="J549" s="112"/>
      <c r="K549" s="112"/>
      <c r="L549" s="112"/>
      <c r="M549" s="112"/>
      <c r="N549" s="112"/>
      <c r="O549" s="112"/>
      <c r="P549" s="112"/>
      <c r="Q549" s="112"/>
      <c r="R549" s="112"/>
      <c r="S549" s="112"/>
      <c r="T549" s="112"/>
      <c r="U549" s="112"/>
      <c r="V549" s="112"/>
      <c r="W549" s="112"/>
      <c r="X549" s="112"/>
      <c r="Y549" s="112"/>
    </row>
    <row r="550" spans="1:25">
      <c r="A550" s="266"/>
      <c r="B550" s="112"/>
      <c r="C550" s="112"/>
      <c r="D550" s="112"/>
      <c r="E550" s="112"/>
      <c r="F550" s="112"/>
      <c r="G550" s="112"/>
      <c r="H550" s="112"/>
      <c r="I550" s="112"/>
      <c r="J550" s="112"/>
      <c r="K550" s="112"/>
      <c r="L550" s="112"/>
      <c r="M550" s="112"/>
      <c r="N550" s="112"/>
      <c r="O550" s="112"/>
      <c r="P550" s="112"/>
      <c r="Q550" s="112"/>
      <c r="R550" s="112"/>
      <c r="S550" s="112"/>
      <c r="T550" s="112"/>
      <c r="U550" s="112"/>
      <c r="V550" s="112"/>
      <c r="W550" s="112"/>
      <c r="X550" s="112"/>
      <c r="Y550" s="112"/>
    </row>
    <row r="551" spans="1:25">
      <c r="A551" s="266"/>
      <c r="B551" s="112"/>
      <c r="C551" s="112"/>
      <c r="D551" s="112"/>
      <c r="E551" s="112"/>
      <c r="F551" s="112"/>
      <c r="G551" s="112"/>
      <c r="H551" s="112"/>
      <c r="I551" s="112"/>
      <c r="J551" s="112"/>
      <c r="K551" s="112"/>
      <c r="L551" s="112"/>
      <c r="M551" s="112"/>
      <c r="N551" s="112"/>
      <c r="O551" s="112"/>
      <c r="P551" s="112"/>
      <c r="Q551" s="112"/>
      <c r="R551" s="112"/>
      <c r="S551" s="112"/>
      <c r="T551" s="112"/>
      <c r="U551" s="112"/>
      <c r="V551" s="112"/>
      <c r="W551" s="112"/>
      <c r="X551" s="112"/>
      <c r="Y551" s="112"/>
    </row>
    <row r="552" spans="1:25">
      <c r="A552" s="266"/>
      <c r="B552" s="112"/>
      <c r="C552" s="112"/>
      <c r="D552" s="112"/>
      <c r="E552" s="112"/>
      <c r="F552" s="112"/>
      <c r="G552" s="112"/>
      <c r="H552" s="112"/>
      <c r="I552" s="112"/>
      <c r="J552" s="112"/>
      <c r="K552" s="112"/>
      <c r="L552" s="112"/>
      <c r="M552" s="112"/>
      <c r="N552" s="112"/>
      <c r="O552" s="112"/>
      <c r="P552" s="112"/>
      <c r="Q552" s="112"/>
      <c r="R552" s="112"/>
      <c r="S552" s="112"/>
      <c r="T552" s="112"/>
      <c r="U552" s="112"/>
      <c r="V552" s="112"/>
      <c r="W552" s="112"/>
      <c r="X552" s="112"/>
      <c r="Y552" s="112"/>
    </row>
    <row r="553" spans="1:25">
      <c r="A553" s="266"/>
      <c r="B553" s="112"/>
      <c r="C553" s="112"/>
      <c r="D553" s="112"/>
      <c r="E553" s="112"/>
      <c r="F553" s="112"/>
      <c r="G553" s="112"/>
      <c r="H553" s="112"/>
      <c r="I553" s="112"/>
      <c r="J553" s="112"/>
      <c r="K553" s="112"/>
      <c r="L553" s="112"/>
      <c r="M553" s="112"/>
      <c r="N553" s="112"/>
      <c r="O553" s="112"/>
      <c r="P553" s="112"/>
      <c r="Q553" s="112"/>
      <c r="R553" s="112"/>
      <c r="S553" s="112"/>
      <c r="T553" s="112"/>
      <c r="U553" s="112"/>
      <c r="V553" s="112"/>
      <c r="W553" s="112"/>
      <c r="X553" s="112"/>
      <c r="Y553" s="112"/>
    </row>
    <row r="554" spans="1:25">
      <c r="A554" s="266"/>
      <c r="B554" s="112"/>
      <c r="C554" s="112"/>
      <c r="D554" s="112"/>
      <c r="E554" s="112"/>
      <c r="F554" s="112"/>
      <c r="G554" s="112"/>
      <c r="H554" s="112"/>
      <c r="I554" s="112"/>
      <c r="J554" s="112"/>
      <c r="K554" s="112"/>
      <c r="L554" s="112"/>
      <c r="M554" s="112"/>
      <c r="N554" s="112"/>
      <c r="O554" s="112"/>
      <c r="P554" s="112"/>
      <c r="Q554" s="112"/>
      <c r="R554" s="112"/>
      <c r="S554" s="112"/>
      <c r="T554" s="112"/>
      <c r="U554" s="112"/>
      <c r="V554" s="112"/>
      <c r="W554" s="112"/>
      <c r="X554" s="112"/>
      <c r="Y554" s="112"/>
    </row>
    <row r="555" spans="1:25">
      <c r="A555" s="266"/>
      <c r="B555" s="112"/>
      <c r="C555" s="112"/>
      <c r="D555" s="112"/>
      <c r="E555" s="112"/>
      <c r="F555" s="112"/>
      <c r="G555" s="112"/>
      <c r="H555" s="112"/>
      <c r="I555" s="112"/>
      <c r="J555" s="112"/>
      <c r="K555" s="112"/>
      <c r="L555" s="112"/>
      <c r="M555" s="112"/>
      <c r="N555" s="112"/>
      <c r="O555" s="112"/>
      <c r="P555" s="112"/>
      <c r="Q555" s="112"/>
      <c r="R555" s="112"/>
      <c r="S555" s="112"/>
      <c r="T555" s="112"/>
      <c r="U555" s="112"/>
      <c r="V555" s="112"/>
      <c r="W555" s="112"/>
      <c r="X555" s="112"/>
      <c r="Y555" s="112"/>
    </row>
    <row r="556" spans="1:25">
      <c r="A556" s="266"/>
      <c r="B556" s="112"/>
      <c r="C556" s="112"/>
      <c r="D556" s="112"/>
      <c r="E556" s="112"/>
      <c r="F556" s="112"/>
      <c r="G556" s="112"/>
      <c r="H556" s="112"/>
      <c r="I556" s="112"/>
      <c r="J556" s="112"/>
      <c r="K556" s="112"/>
      <c r="L556" s="112"/>
      <c r="M556" s="112"/>
      <c r="N556" s="112"/>
      <c r="O556" s="112"/>
      <c r="P556" s="112"/>
      <c r="Q556" s="112"/>
      <c r="R556" s="112"/>
      <c r="S556" s="112"/>
      <c r="T556" s="112"/>
      <c r="U556" s="112"/>
      <c r="V556" s="112"/>
      <c r="W556" s="112"/>
      <c r="X556" s="112"/>
      <c r="Y556" s="112"/>
    </row>
    <row r="557" spans="1:25">
      <c r="A557" s="266"/>
      <c r="B557" s="112"/>
      <c r="C557" s="112"/>
      <c r="D557" s="112"/>
      <c r="E557" s="112"/>
      <c r="F557" s="112"/>
      <c r="G557" s="112"/>
      <c r="H557" s="112"/>
      <c r="I557" s="112"/>
      <c r="J557" s="112"/>
      <c r="K557" s="112"/>
      <c r="L557" s="112"/>
      <c r="M557" s="112"/>
      <c r="N557" s="112"/>
      <c r="O557" s="112"/>
      <c r="P557" s="112"/>
      <c r="Q557" s="112"/>
      <c r="R557" s="112"/>
      <c r="S557" s="112"/>
      <c r="T557" s="112"/>
      <c r="U557" s="112"/>
      <c r="V557" s="112"/>
      <c r="W557" s="112"/>
      <c r="X557" s="112"/>
      <c r="Y557" s="112"/>
    </row>
    <row r="558" spans="1:25">
      <c r="A558" s="266"/>
      <c r="B558" s="112"/>
      <c r="C558" s="112"/>
      <c r="D558" s="112"/>
      <c r="E558" s="112"/>
      <c r="F558" s="112"/>
      <c r="G558" s="112"/>
      <c r="H558" s="112"/>
      <c r="I558" s="112"/>
      <c r="J558" s="112"/>
      <c r="K558" s="112"/>
      <c r="L558" s="112"/>
      <c r="M558" s="112"/>
      <c r="N558" s="112"/>
      <c r="O558" s="112"/>
      <c r="P558" s="112"/>
      <c r="Q558" s="112"/>
      <c r="R558" s="112"/>
      <c r="S558" s="112"/>
      <c r="T558" s="112"/>
      <c r="U558" s="112"/>
      <c r="V558" s="112"/>
      <c r="W558" s="112"/>
      <c r="X558" s="112"/>
      <c r="Y558" s="112"/>
    </row>
    <row r="559" spans="1:25">
      <c r="A559" s="266"/>
      <c r="B559" s="112"/>
      <c r="C559" s="112"/>
      <c r="D559" s="112"/>
      <c r="E559" s="112"/>
      <c r="F559" s="112"/>
      <c r="G559" s="112"/>
      <c r="H559" s="112"/>
      <c r="I559" s="112"/>
      <c r="J559" s="112"/>
      <c r="K559" s="112"/>
      <c r="L559" s="112"/>
      <c r="M559" s="112"/>
      <c r="N559" s="112"/>
      <c r="O559" s="112"/>
      <c r="P559" s="112"/>
      <c r="Q559" s="112"/>
      <c r="R559" s="112"/>
      <c r="S559" s="112"/>
      <c r="T559" s="112"/>
      <c r="U559" s="112"/>
      <c r="V559" s="112"/>
      <c r="W559" s="112"/>
      <c r="X559" s="112"/>
      <c r="Y559" s="112"/>
    </row>
    <row r="560" spans="1:25">
      <c r="A560" s="266"/>
      <c r="B560" s="112"/>
      <c r="C560" s="112"/>
      <c r="D560" s="112"/>
      <c r="E560" s="112"/>
      <c r="F560" s="112"/>
      <c r="G560" s="112"/>
      <c r="H560" s="112"/>
      <c r="I560" s="112"/>
      <c r="J560" s="112"/>
      <c r="K560" s="112"/>
      <c r="L560" s="112"/>
      <c r="M560" s="112"/>
      <c r="N560" s="112"/>
      <c r="O560" s="112"/>
      <c r="P560" s="112"/>
      <c r="Q560" s="112"/>
      <c r="R560" s="112"/>
      <c r="S560" s="112"/>
      <c r="T560" s="112"/>
      <c r="U560" s="112"/>
      <c r="V560" s="112"/>
      <c r="W560" s="112"/>
      <c r="X560" s="112"/>
      <c r="Y560" s="112"/>
    </row>
    <row r="561" spans="1:25">
      <c r="A561" s="266"/>
      <c r="B561" s="112"/>
      <c r="C561" s="112"/>
      <c r="D561" s="112"/>
      <c r="E561" s="112"/>
      <c r="F561" s="112"/>
      <c r="G561" s="112"/>
      <c r="H561" s="112"/>
      <c r="I561" s="112"/>
      <c r="J561" s="112"/>
      <c r="K561" s="112"/>
      <c r="L561" s="112"/>
      <c r="M561" s="112"/>
      <c r="N561" s="112"/>
      <c r="O561" s="112"/>
      <c r="P561" s="112"/>
      <c r="Q561" s="112"/>
      <c r="R561" s="112"/>
      <c r="S561" s="112"/>
      <c r="T561" s="112"/>
      <c r="U561" s="112"/>
      <c r="V561" s="112"/>
      <c r="W561" s="112"/>
      <c r="X561" s="112"/>
      <c r="Y561" s="112"/>
    </row>
    <row r="562" spans="1:25">
      <c r="A562" s="266"/>
      <c r="B562" s="112"/>
      <c r="C562" s="112"/>
      <c r="D562" s="112"/>
      <c r="E562" s="112"/>
      <c r="F562" s="112"/>
      <c r="G562" s="112"/>
      <c r="H562" s="112"/>
      <c r="I562" s="112"/>
      <c r="J562" s="112"/>
      <c r="K562" s="112"/>
      <c r="L562" s="112"/>
      <c r="M562" s="112"/>
      <c r="N562" s="112"/>
      <c r="O562" s="112"/>
      <c r="P562" s="112"/>
      <c r="Q562" s="112"/>
      <c r="R562" s="112"/>
      <c r="S562" s="112"/>
      <c r="T562" s="112"/>
      <c r="U562" s="112"/>
      <c r="V562" s="112"/>
      <c r="W562" s="112"/>
      <c r="X562" s="112"/>
      <c r="Y562" s="112"/>
    </row>
    <row r="563" spans="1:25">
      <c r="A563" s="266"/>
      <c r="B563" s="112"/>
      <c r="C563" s="112"/>
      <c r="D563" s="112"/>
      <c r="E563" s="112"/>
      <c r="F563" s="112"/>
      <c r="G563" s="112"/>
      <c r="H563" s="112"/>
      <c r="I563" s="112"/>
      <c r="J563" s="112"/>
      <c r="K563" s="112"/>
      <c r="L563" s="112"/>
      <c r="M563" s="112"/>
      <c r="N563" s="112"/>
      <c r="O563" s="112"/>
      <c r="P563" s="112"/>
      <c r="Q563" s="112"/>
      <c r="R563" s="112"/>
      <c r="S563" s="112"/>
      <c r="T563" s="112"/>
      <c r="U563" s="112"/>
      <c r="V563" s="112"/>
      <c r="W563" s="112"/>
      <c r="X563" s="112"/>
      <c r="Y563" s="112"/>
    </row>
    <row r="564" spans="1:25">
      <c r="A564" s="266"/>
      <c r="B564" s="112"/>
      <c r="C564" s="112"/>
      <c r="D564" s="112"/>
      <c r="E564" s="112"/>
      <c r="F564" s="112"/>
      <c r="G564" s="112"/>
      <c r="H564" s="112"/>
      <c r="I564" s="112"/>
      <c r="J564" s="112"/>
      <c r="K564" s="112"/>
      <c r="L564" s="112"/>
      <c r="M564" s="112"/>
      <c r="N564" s="112"/>
      <c r="O564" s="112"/>
      <c r="P564" s="112"/>
      <c r="Q564" s="112"/>
      <c r="R564" s="112"/>
      <c r="S564" s="112"/>
      <c r="T564" s="112"/>
      <c r="U564" s="112"/>
      <c r="V564" s="112"/>
      <c r="W564" s="112"/>
      <c r="X564" s="112"/>
      <c r="Y564" s="112"/>
    </row>
    <row r="565" spans="1:25">
      <c r="A565" s="266"/>
      <c r="B565" s="112"/>
      <c r="C565" s="112"/>
      <c r="D565" s="112"/>
      <c r="E565" s="112"/>
      <c r="F565" s="112"/>
      <c r="G565" s="112"/>
      <c r="H565" s="112"/>
      <c r="I565" s="112"/>
      <c r="J565" s="112"/>
      <c r="K565" s="112"/>
      <c r="L565" s="112"/>
      <c r="M565" s="112"/>
      <c r="N565" s="112"/>
      <c r="O565" s="112"/>
      <c r="P565" s="112"/>
      <c r="Q565" s="112"/>
      <c r="R565" s="112"/>
      <c r="S565" s="112"/>
      <c r="T565" s="112"/>
      <c r="U565" s="112"/>
      <c r="V565" s="112"/>
      <c r="W565" s="112"/>
      <c r="X565" s="112"/>
      <c r="Y565" s="112"/>
    </row>
    <row r="566" spans="1:25">
      <c r="A566" s="266"/>
      <c r="B566" s="112"/>
      <c r="C566" s="112"/>
      <c r="D566" s="112"/>
      <c r="E566" s="112"/>
      <c r="F566" s="112"/>
      <c r="G566" s="112"/>
      <c r="H566" s="112"/>
      <c r="I566" s="112"/>
      <c r="J566" s="112"/>
      <c r="K566" s="112"/>
      <c r="L566" s="112"/>
      <c r="M566" s="112"/>
      <c r="N566" s="112"/>
      <c r="O566" s="112"/>
      <c r="P566" s="112"/>
      <c r="Q566" s="112"/>
      <c r="R566" s="112"/>
      <c r="S566" s="112"/>
      <c r="T566" s="112"/>
      <c r="U566" s="112"/>
      <c r="V566" s="112"/>
      <c r="W566" s="112"/>
      <c r="X566" s="112"/>
      <c r="Y566" s="112"/>
    </row>
    <row r="567" spans="1:25">
      <c r="A567" s="266"/>
      <c r="B567" s="112"/>
      <c r="C567" s="112"/>
      <c r="D567" s="112"/>
      <c r="E567" s="112"/>
      <c r="F567" s="112"/>
      <c r="G567" s="112"/>
      <c r="H567" s="112"/>
      <c r="I567" s="112"/>
      <c r="J567" s="112"/>
      <c r="K567" s="112"/>
      <c r="L567" s="112"/>
      <c r="M567" s="112"/>
      <c r="N567" s="112"/>
      <c r="O567" s="112"/>
      <c r="P567" s="112"/>
      <c r="Q567" s="112"/>
      <c r="R567" s="112"/>
      <c r="S567" s="112"/>
      <c r="T567" s="112"/>
      <c r="U567" s="112"/>
      <c r="V567" s="112"/>
      <c r="W567" s="112"/>
      <c r="X567" s="112"/>
      <c r="Y567" s="112"/>
    </row>
    <row r="568" spans="1:25">
      <c r="A568" s="266"/>
      <c r="B568" s="112"/>
      <c r="C568" s="112"/>
      <c r="D568" s="112"/>
      <c r="E568" s="112"/>
      <c r="F568" s="112"/>
      <c r="G568" s="112"/>
      <c r="H568" s="112"/>
      <c r="I568" s="112"/>
      <c r="J568" s="112"/>
      <c r="K568" s="112"/>
      <c r="L568" s="112"/>
      <c r="M568" s="112"/>
      <c r="N568" s="112"/>
      <c r="O568" s="112"/>
      <c r="P568" s="112"/>
      <c r="Q568" s="112"/>
      <c r="R568" s="112"/>
      <c r="S568" s="112"/>
      <c r="T568" s="112"/>
      <c r="U568" s="112"/>
      <c r="V568" s="112"/>
      <c r="W568" s="112"/>
      <c r="X568" s="112"/>
      <c r="Y568" s="112"/>
    </row>
    <row r="569" spans="1:25">
      <c r="A569" s="266"/>
      <c r="B569" s="112"/>
      <c r="C569" s="112"/>
      <c r="D569" s="112"/>
      <c r="E569" s="112"/>
      <c r="F569" s="112"/>
      <c r="G569" s="112"/>
      <c r="H569" s="112"/>
      <c r="I569" s="112"/>
      <c r="J569" s="112"/>
      <c r="K569" s="112"/>
      <c r="L569" s="112"/>
      <c r="M569" s="112"/>
      <c r="N569" s="112"/>
      <c r="O569" s="112"/>
      <c r="P569" s="112"/>
      <c r="Q569" s="112"/>
      <c r="R569" s="112"/>
      <c r="S569" s="112"/>
      <c r="T569" s="112"/>
      <c r="U569" s="112"/>
      <c r="V569" s="112"/>
      <c r="W569" s="112"/>
      <c r="X569" s="112"/>
      <c r="Y569" s="112"/>
    </row>
    <row r="570" spans="1:25">
      <c r="A570" s="266"/>
      <c r="B570" s="112"/>
      <c r="C570" s="112"/>
      <c r="D570" s="112"/>
      <c r="E570" s="112"/>
      <c r="F570" s="112"/>
      <c r="G570" s="112"/>
      <c r="H570" s="112"/>
      <c r="I570" s="112"/>
      <c r="J570" s="112"/>
      <c r="K570" s="112"/>
      <c r="L570" s="112"/>
      <c r="M570" s="112"/>
      <c r="N570" s="112"/>
      <c r="O570" s="112"/>
      <c r="P570" s="112"/>
      <c r="Q570" s="112"/>
      <c r="R570" s="112"/>
      <c r="S570" s="112"/>
      <c r="T570" s="112"/>
      <c r="U570" s="112"/>
      <c r="V570" s="112"/>
      <c r="W570" s="112"/>
      <c r="X570" s="112"/>
      <c r="Y570" s="112"/>
    </row>
    <row r="571" spans="1:25">
      <c r="A571" s="266"/>
      <c r="B571" s="112"/>
      <c r="C571" s="112"/>
      <c r="D571" s="112"/>
      <c r="E571" s="112"/>
      <c r="F571" s="112"/>
      <c r="G571" s="112"/>
      <c r="H571" s="112"/>
      <c r="I571" s="112"/>
      <c r="J571" s="112"/>
      <c r="K571" s="112"/>
      <c r="L571" s="112"/>
      <c r="M571" s="112"/>
      <c r="N571" s="112"/>
      <c r="O571" s="112"/>
      <c r="P571" s="112"/>
      <c r="Q571" s="112"/>
      <c r="R571" s="112"/>
      <c r="S571" s="112"/>
      <c r="T571" s="112"/>
      <c r="U571" s="112"/>
      <c r="V571" s="112"/>
      <c r="W571" s="112"/>
      <c r="X571" s="112"/>
      <c r="Y571" s="112"/>
    </row>
    <row r="572" spans="1:25">
      <c r="A572" s="266"/>
      <c r="B572" s="112"/>
      <c r="C572" s="112"/>
      <c r="D572" s="112"/>
      <c r="E572" s="112"/>
      <c r="F572" s="112"/>
      <c r="G572" s="112"/>
      <c r="H572" s="112"/>
      <c r="I572" s="112"/>
      <c r="J572" s="112"/>
      <c r="K572" s="112"/>
      <c r="L572" s="112"/>
      <c r="M572" s="112"/>
      <c r="N572" s="112"/>
      <c r="O572" s="112"/>
      <c r="P572" s="112"/>
      <c r="Q572" s="112"/>
      <c r="R572" s="112"/>
      <c r="S572" s="112"/>
      <c r="T572" s="112"/>
      <c r="U572" s="112"/>
      <c r="V572" s="112"/>
      <c r="W572" s="112"/>
      <c r="X572" s="112"/>
      <c r="Y572" s="112"/>
    </row>
    <row r="573" spans="1:25">
      <c r="A573" s="266"/>
      <c r="B573" s="112"/>
      <c r="C573" s="112"/>
      <c r="D573" s="112"/>
      <c r="E573" s="112"/>
      <c r="F573" s="112"/>
      <c r="G573" s="112"/>
      <c r="H573" s="112"/>
      <c r="I573" s="112"/>
      <c r="J573" s="112"/>
      <c r="K573" s="112"/>
      <c r="L573" s="112"/>
      <c r="M573" s="112"/>
      <c r="N573" s="112"/>
      <c r="O573" s="112"/>
      <c r="P573" s="112"/>
      <c r="Q573" s="112"/>
      <c r="R573" s="112"/>
      <c r="S573" s="112"/>
      <c r="T573" s="112"/>
      <c r="U573" s="112"/>
      <c r="V573" s="112"/>
      <c r="W573" s="112"/>
      <c r="X573" s="112"/>
      <c r="Y573" s="112"/>
    </row>
    <row r="574" spans="1:25">
      <c r="A574" s="266"/>
      <c r="B574" s="112"/>
      <c r="C574" s="112"/>
      <c r="D574" s="112"/>
      <c r="E574" s="112"/>
      <c r="F574" s="112"/>
      <c r="G574" s="112"/>
      <c r="H574" s="112"/>
      <c r="I574" s="112"/>
      <c r="J574" s="112"/>
      <c r="K574" s="112"/>
      <c r="L574" s="112"/>
      <c r="M574" s="112"/>
      <c r="N574" s="112"/>
      <c r="O574" s="112"/>
      <c r="P574" s="112"/>
      <c r="Q574" s="112"/>
      <c r="R574" s="112"/>
      <c r="S574" s="112"/>
      <c r="T574" s="112"/>
      <c r="U574" s="112"/>
      <c r="V574" s="112"/>
      <c r="W574" s="112"/>
      <c r="X574" s="112"/>
      <c r="Y574" s="112"/>
    </row>
    <row r="575" spans="1:25">
      <c r="A575" s="266"/>
      <c r="B575" s="112"/>
      <c r="C575" s="112"/>
      <c r="D575" s="112"/>
      <c r="E575" s="112"/>
      <c r="F575" s="112"/>
      <c r="G575" s="112"/>
      <c r="H575" s="112"/>
      <c r="I575" s="112"/>
      <c r="J575" s="112"/>
      <c r="K575" s="112"/>
      <c r="L575" s="112"/>
      <c r="M575" s="112"/>
      <c r="N575" s="112"/>
      <c r="O575" s="112"/>
      <c r="P575" s="112"/>
      <c r="Q575" s="112"/>
      <c r="R575" s="112"/>
      <c r="S575" s="112"/>
      <c r="T575" s="112"/>
      <c r="U575" s="112"/>
      <c r="V575" s="112"/>
      <c r="W575" s="112"/>
      <c r="X575" s="112"/>
      <c r="Y575" s="112"/>
    </row>
    <row r="576" spans="1:25">
      <c r="A576" s="266"/>
      <c r="B576" s="112"/>
      <c r="C576" s="112"/>
      <c r="D576" s="112"/>
      <c r="E576" s="112"/>
      <c r="F576" s="112"/>
      <c r="G576" s="112"/>
      <c r="H576" s="112"/>
      <c r="I576" s="112"/>
      <c r="J576" s="112"/>
      <c r="K576" s="112"/>
      <c r="L576" s="112"/>
      <c r="M576" s="112"/>
      <c r="N576" s="112"/>
      <c r="O576" s="112"/>
      <c r="P576" s="112"/>
      <c r="Q576" s="112"/>
      <c r="R576" s="112"/>
      <c r="S576" s="112"/>
      <c r="T576" s="112"/>
      <c r="U576" s="112"/>
      <c r="V576" s="112"/>
      <c r="W576" s="112"/>
      <c r="X576" s="112"/>
      <c r="Y576" s="112"/>
    </row>
    <row r="577" spans="1:25">
      <c r="A577" s="266"/>
      <c r="B577" s="112"/>
      <c r="C577" s="112"/>
      <c r="D577" s="112"/>
      <c r="E577" s="112"/>
      <c r="F577" s="112"/>
      <c r="G577" s="112"/>
      <c r="H577" s="112"/>
      <c r="I577" s="112"/>
      <c r="J577" s="112"/>
      <c r="K577" s="112"/>
      <c r="L577" s="112"/>
      <c r="M577" s="112"/>
      <c r="N577" s="112"/>
      <c r="O577" s="112"/>
      <c r="P577" s="112"/>
      <c r="Q577" s="112"/>
      <c r="R577" s="112"/>
      <c r="S577" s="112"/>
      <c r="T577" s="112"/>
      <c r="U577" s="112"/>
      <c r="V577" s="112"/>
      <c r="W577" s="112"/>
      <c r="X577" s="112"/>
      <c r="Y577" s="112"/>
    </row>
    <row r="578" spans="1:25">
      <c r="A578" s="266"/>
      <c r="B578" s="112"/>
      <c r="C578" s="112"/>
      <c r="D578" s="112"/>
      <c r="E578" s="112"/>
      <c r="F578" s="112"/>
      <c r="G578" s="112"/>
      <c r="H578" s="112"/>
      <c r="I578" s="112"/>
      <c r="J578" s="112"/>
      <c r="K578" s="112"/>
      <c r="L578" s="112"/>
      <c r="M578" s="112"/>
      <c r="N578" s="112"/>
      <c r="O578" s="112"/>
      <c r="P578" s="112"/>
      <c r="Q578" s="112"/>
      <c r="R578" s="112"/>
      <c r="S578" s="112"/>
      <c r="T578" s="112"/>
      <c r="U578" s="112"/>
      <c r="V578" s="112"/>
      <c r="W578" s="112"/>
      <c r="X578" s="112"/>
      <c r="Y578" s="112"/>
    </row>
    <row r="579" spans="1:25">
      <c r="A579" s="266"/>
      <c r="B579" s="112"/>
      <c r="C579" s="112"/>
      <c r="D579" s="112"/>
      <c r="E579" s="112"/>
      <c r="F579" s="112"/>
      <c r="G579" s="112"/>
      <c r="H579" s="112"/>
      <c r="I579" s="112"/>
      <c r="J579" s="112"/>
      <c r="K579" s="112"/>
      <c r="L579" s="112"/>
      <c r="M579" s="112"/>
      <c r="N579" s="112"/>
      <c r="O579" s="112"/>
      <c r="P579" s="112"/>
      <c r="Q579" s="112"/>
      <c r="R579" s="112"/>
      <c r="S579" s="112"/>
      <c r="T579" s="112"/>
      <c r="U579" s="112"/>
      <c r="V579" s="112"/>
      <c r="W579" s="112"/>
      <c r="X579" s="112"/>
      <c r="Y579" s="112"/>
    </row>
    <row r="580" spans="1:25">
      <c r="A580" s="266"/>
      <c r="B580" s="112"/>
      <c r="C580" s="112"/>
      <c r="D580" s="112"/>
      <c r="E580" s="112"/>
      <c r="F580" s="112"/>
      <c r="G580" s="112"/>
      <c r="H580" s="112"/>
      <c r="I580" s="112"/>
      <c r="J580" s="112"/>
      <c r="K580" s="112"/>
      <c r="L580" s="112"/>
      <c r="M580" s="112"/>
      <c r="N580" s="112"/>
      <c r="O580" s="112"/>
      <c r="P580" s="112"/>
      <c r="Q580" s="112"/>
      <c r="R580" s="112"/>
      <c r="S580" s="112"/>
      <c r="T580" s="112"/>
      <c r="U580" s="112"/>
      <c r="V580" s="112"/>
      <c r="W580" s="112"/>
      <c r="X580" s="112"/>
      <c r="Y580" s="112"/>
    </row>
    <row r="581" spans="1:25">
      <c r="A581" s="266"/>
      <c r="B581" s="112"/>
      <c r="C581" s="112"/>
      <c r="D581" s="112"/>
      <c r="E581" s="112"/>
      <c r="F581" s="112"/>
      <c r="G581" s="112"/>
      <c r="H581" s="112"/>
      <c r="I581" s="112"/>
      <c r="J581" s="112"/>
      <c r="K581" s="112"/>
      <c r="L581" s="112"/>
      <c r="M581" s="112"/>
      <c r="N581" s="112"/>
      <c r="O581" s="112"/>
      <c r="P581" s="112"/>
      <c r="Q581" s="112"/>
      <c r="R581" s="112"/>
      <c r="S581" s="112"/>
      <c r="T581" s="112"/>
      <c r="U581" s="112"/>
      <c r="V581" s="112"/>
      <c r="W581" s="112"/>
      <c r="X581" s="112"/>
      <c r="Y581" s="112"/>
    </row>
    <row r="582" spans="1:25">
      <c r="A582" s="266"/>
      <c r="B582" s="112"/>
      <c r="C582" s="112"/>
      <c r="D582" s="112"/>
      <c r="E582" s="112"/>
      <c r="F582" s="112"/>
      <c r="G582" s="112"/>
      <c r="H582" s="112"/>
      <c r="I582" s="112"/>
      <c r="J582" s="112"/>
      <c r="K582" s="112"/>
      <c r="L582" s="112"/>
      <c r="M582" s="112"/>
      <c r="N582" s="112"/>
      <c r="O582" s="112"/>
      <c r="P582" s="112"/>
      <c r="Q582" s="112"/>
      <c r="R582" s="112"/>
      <c r="S582" s="112"/>
      <c r="T582" s="112"/>
      <c r="U582" s="112"/>
      <c r="V582" s="112"/>
      <c r="W582" s="112"/>
      <c r="X582" s="112"/>
      <c r="Y582" s="112"/>
    </row>
    <row r="583" spans="1:25">
      <c r="A583" s="266"/>
      <c r="B583" s="112"/>
      <c r="C583" s="112"/>
      <c r="D583" s="112"/>
      <c r="E583" s="112"/>
      <c r="F583" s="112"/>
      <c r="G583" s="112"/>
      <c r="H583" s="112"/>
      <c r="I583" s="112"/>
      <c r="J583" s="112"/>
      <c r="K583" s="112"/>
      <c r="L583" s="112"/>
      <c r="M583" s="112"/>
      <c r="N583" s="112"/>
      <c r="O583" s="112"/>
      <c r="P583" s="112"/>
      <c r="Q583" s="112"/>
      <c r="R583" s="112"/>
      <c r="S583" s="112"/>
      <c r="T583" s="112"/>
      <c r="U583" s="112"/>
      <c r="V583" s="112"/>
      <c r="W583" s="112"/>
      <c r="X583" s="112"/>
      <c r="Y583" s="112"/>
    </row>
    <row r="584" spans="1:25">
      <c r="A584" s="266"/>
      <c r="B584" s="112"/>
      <c r="C584" s="112"/>
      <c r="D584" s="112"/>
      <c r="E584" s="112"/>
      <c r="F584" s="112"/>
      <c r="G584" s="112"/>
      <c r="H584" s="112"/>
      <c r="I584" s="112"/>
      <c r="J584" s="112"/>
      <c r="K584" s="112"/>
      <c r="L584" s="112"/>
      <c r="M584" s="112"/>
      <c r="N584" s="112"/>
      <c r="O584" s="112"/>
      <c r="P584" s="112"/>
      <c r="Q584" s="112"/>
      <c r="R584" s="112"/>
      <c r="S584" s="112"/>
      <c r="T584" s="112"/>
      <c r="U584" s="112"/>
      <c r="V584" s="112"/>
      <c r="W584" s="112"/>
      <c r="X584" s="112"/>
      <c r="Y584" s="112"/>
    </row>
    <row r="585" spans="1:25">
      <c r="A585" s="266"/>
      <c r="B585" s="112"/>
      <c r="C585" s="112"/>
      <c r="D585" s="112"/>
      <c r="E585" s="112"/>
      <c r="F585" s="112"/>
      <c r="G585" s="112"/>
      <c r="H585" s="112"/>
      <c r="I585" s="112"/>
      <c r="J585" s="112"/>
      <c r="K585" s="112"/>
      <c r="L585" s="112"/>
      <c r="M585" s="112"/>
      <c r="N585" s="112"/>
      <c r="O585" s="112"/>
      <c r="P585" s="112"/>
      <c r="Q585" s="112"/>
      <c r="R585" s="112"/>
      <c r="S585" s="112"/>
      <c r="T585" s="112"/>
      <c r="U585" s="112"/>
      <c r="V585" s="112"/>
      <c r="W585" s="112"/>
      <c r="X585" s="112"/>
      <c r="Y585" s="112"/>
    </row>
    <row r="586" spans="1:25">
      <c r="A586" s="266"/>
      <c r="B586" s="112"/>
      <c r="C586" s="112"/>
      <c r="D586" s="112"/>
      <c r="E586" s="112"/>
      <c r="F586" s="112"/>
      <c r="G586" s="112"/>
      <c r="H586" s="112"/>
      <c r="I586" s="112"/>
      <c r="J586" s="112"/>
      <c r="K586" s="112"/>
      <c r="L586" s="112"/>
      <c r="M586" s="112"/>
      <c r="N586" s="112"/>
      <c r="O586" s="112"/>
      <c r="P586" s="112"/>
      <c r="Q586" s="112"/>
      <c r="R586" s="112"/>
      <c r="S586" s="112"/>
      <c r="T586" s="112"/>
      <c r="U586" s="112"/>
      <c r="V586" s="112"/>
      <c r="W586" s="112"/>
      <c r="X586" s="112"/>
      <c r="Y586" s="112"/>
    </row>
    <row r="587" spans="1:25">
      <c r="A587" s="266"/>
      <c r="B587" s="112"/>
      <c r="C587" s="112"/>
      <c r="D587" s="112"/>
      <c r="E587" s="112"/>
      <c r="F587" s="112"/>
      <c r="G587" s="112"/>
      <c r="H587" s="112"/>
      <c r="I587" s="112"/>
      <c r="J587" s="112"/>
      <c r="K587" s="112"/>
      <c r="L587" s="112"/>
      <c r="M587" s="112"/>
      <c r="N587" s="112"/>
      <c r="O587" s="112"/>
      <c r="P587" s="112"/>
      <c r="Q587" s="112"/>
      <c r="R587" s="112"/>
      <c r="S587" s="112"/>
      <c r="T587" s="112"/>
      <c r="U587" s="112"/>
      <c r="V587" s="112"/>
      <c r="W587" s="112"/>
      <c r="X587" s="112"/>
      <c r="Y587" s="112"/>
    </row>
    <row r="588" spans="1:25">
      <c r="A588" s="266"/>
      <c r="B588" s="112"/>
      <c r="C588" s="112"/>
      <c r="D588" s="112"/>
      <c r="E588" s="112"/>
      <c r="F588" s="112"/>
      <c r="G588" s="112"/>
      <c r="H588" s="112"/>
      <c r="I588" s="112"/>
      <c r="J588" s="112"/>
      <c r="K588" s="112"/>
      <c r="L588" s="112"/>
      <c r="M588" s="112"/>
      <c r="N588" s="112"/>
      <c r="O588" s="112"/>
      <c r="P588" s="112"/>
      <c r="Q588" s="112"/>
      <c r="R588" s="112"/>
      <c r="S588" s="112"/>
      <c r="T588" s="112"/>
      <c r="U588" s="112"/>
      <c r="V588" s="112"/>
      <c r="W588" s="112"/>
      <c r="X588" s="112"/>
      <c r="Y588" s="112"/>
    </row>
    <row r="589" spans="1:25">
      <c r="A589" s="266"/>
      <c r="B589" s="112"/>
      <c r="C589" s="112"/>
      <c r="D589" s="112"/>
      <c r="E589" s="112"/>
      <c r="F589" s="112"/>
      <c r="G589" s="112"/>
      <c r="H589" s="112"/>
      <c r="I589" s="112"/>
      <c r="J589" s="112"/>
      <c r="K589" s="112"/>
      <c r="L589" s="112"/>
      <c r="M589" s="112"/>
      <c r="N589" s="112"/>
      <c r="O589" s="112"/>
      <c r="P589" s="112"/>
      <c r="Q589" s="112"/>
      <c r="R589" s="112"/>
      <c r="S589" s="112"/>
      <c r="T589" s="112"/>
      <c r="U589" s="112"/>
      <c r="V589" s="112"/>
      <c r="W589" s="112"/>
      <c r="X589" s="112"/>
      <c r="Y589" s="112"/>
    </row>
    <row r="590" spans="1:25">
      <c r="A590" s="266"/>
      <c r="B590" s="112"/>
      <c r="C590" s="112"/>
      <c r="D590" s="112"/>
      <c r="E590" s="112"/>
      <c r="F590" s="112"/>
      <c r="G590" s="112"/>
      <c r="H590" s="112"/>
      <c r="I590" s="112"/>
      <c r="J590" s="112"/>
      <c r="K590" s="112"/>
      <c r="L590" s="112"/>
      <c r="M590" s="112"/>
      <c r="N590" s="112"/>
      <c r="O590" s="112"/>
      <c r="P590" s="112"/>
      <c r="Q590" s="112"/>
      <c r="R590" s="112"/>
      <c r="S590" s="112"/>
      <c r="T590" s="112"/>
      <c r="U590" s="112"/>
      <c r="V590" s="112"/>
      <c r="W590" s="112"/>
      <c r="X590" s="112"/>
      <c r="Y590" s="112"/>
    </row>
    <row r="591" spans="1:25">
      <c r="A591" s="266"/>
      <c r="B591" s="112"/>
      <c r="C591" s="112"/>
      <c r="D591" s="112"/>
      <c r="E591" s="112"/>
      <c r="F591" s="112"/>
      <c r="G591" s="112"/>
      <c r="H591" s="112"/>
      <c r="I591" s="112"/>
      <c r="J591" s="112"/>
      <c r="K591" s="112"/>
      <c r="L591" s="112"/>
      <c r="M591" s="112"/>
      <c r="N591" s="112"/>
      <c r="O591" s="112"/>
      <c r="P591" s="112"/>
      <c r="Q591" s="112"/>
      <c r="R591" s="112"/>
      <c r="S591" s="112"/>
      <c r="T591" s="112"/>
      <c r="U591" s="112"/>
      <c r="V591" s="112"/>
      <c r="W591" s="112"/>
      <c r="X591" s="112"/>
      <c r="Y591" s="112"/>
    </row>
    <row r="592" spans="1:25">
      <c r="A592" s="266"/>
      <c r="B592" s="112"/>
      <c r="C592" s="112"/>
      <c r="D592" s="112"/>
      <c r="E592" s="112"/>
      <c r="F592" s="112"/>
      <c r="G592" s="112"/>
      <c r="H592" s="112"/>
      <c r="I592" s="112"/>
      <c r="J592" s="112"/>
      <c r="K592" s="112"/>
      <c r="L592" s="112"/>
      <c r="M592" s="112"/>
      <c r="N592" s="112"/>
      <c r="O592" s="112"/>
      <c r="P592" s="112"/>
      <c r="Q592" s="112"/>
      <c r="R592" s="112"/>
      <c r="S592" s="112"/>
      <c r="T592" s="112"/>
      <c r="U592" s="112"/>
      <c r="V592" s="112"/>
      <c r="W592" s="112"/>
      <c r="X592" s="112"/>
      <c r="Y592" s="112"/>
    </row>
    <row r="593" spans="1:25">
      <c r="A593" s="266"/>
      <c r="B593" s="112"/>
      <c r="C593" s="112"/>
      <c r="D593" s="112"/>
      <c r="E593" s="112"/>
      <c r="F593" s="112"/>
      <c r="G593" s="112"/>
      <c r="H593" s="112"/>
      <c r="I593" s="112"/>
      <c r="J593" s="112"/>
      <c r="K593" s="112"/>
      <c r="L593" s="112"/>
      <c r="M593" s="112"/>
      <c r="N593" s="112"/>
      <c r="O593" s="112"/>
      <c r="P593" s="112"/>
      <c r="Q593" s="112"/>
      <c r="R593" s="112"/>
      <c r="S593" s="112"/>
      <c r="T593" s="112"/>
      <c r="U593" s="112"/>
      <c r="V593" s="112"/>
      <c r="W593" s="112"/>
      <c r="X593" s="112"/>
      <c r="Y593" s="112"/>
    </row>
    <row r="594" spans="1:25">
      <c r="A594" s="266"/>
      <c r="B594" s="112"/>
      <c r="C594" s="112"/>
      <c r="D594" s="112"/>
      <c r="E594" s="112"/>
      <c r="F594" s="112"/>
      <c r="G594" s="112"/>
      <c r="H594" s="112"/>
      <c r="I594" s="112"/>
      <c r="J594" s="112"/>
      <c r="K594" s="112"/>
      <c r="L594" s="112"/>
      <c r="M594" s="112"/>
      <c r="N594" s="112"/>
      <c r="O594" s="112"/>
      <c r="P594" s="112"/>
      <c r="Q594" s="112"/>
      <c r="R594" s="112"/>
      <c r="S594" s="112"/>
      <c r="T594" s="112"/>
      <c r="U594" s="112"/>
      <c r="V594" s="112"/>
      <c r="W594" s="112"/>
      <c r="X594" s="112"/>
      <c r="Y594" s="112"/>
    </row>
    <row r="595" spans="1:25">
      <c r="A595" s="266"/>
      <c r="B595" s="112"/>
      <c r="C595" s="112"/>
      <c r="D595" s="112"/>
      <c r="E595" s="112"/>
      <c r="F595" s="112"/>
      <c r="G595" s="112"/>
      <c r="H595" s="112"/>
      <c r="I595" s="112"/>
      <c r="J595" s="112"/>
      <c r="K595" s="112"/>
      <c r="L595" s="112"/>
      <c r="M595" s="112"/>
      <c r="N595" s="112"/>
      <c r="O595" s="112"/>
      <c r="P595" s="112"/>
      <c r="Q595" s="112"/>
      <c r="R595" s="112"/>
      <c r="S595" s="112"/>
      <c r="T595" s="112"/>
      <c r="U595" s="112"/>
      <c r="V595" s="112"/>
      <c r="W595" s="112"/>
      <c r="X595" s="112"/>
      <c r="Y595" s="112"/>
    </row>
    <row r="596" spans="1:25">
      <c r="A596" s="266"/>
      <c r="B596" s="112"/>
      <c r="C596" s="112"/>
      <c r="D596" s="112"/>
      <c r="E596" s="112"/>
      <c r="F596" s="112"/>
      <c r="G596" s="112"/>
      <c r="H596" s="112"/>
      <c r="I596" s="112"/>
      <c r="J596" s="112"/>
      <c r="K596" s="112"/>
      <c r="L596" s="112"/>
      <c r="M596" s="112"/>
      <c r="N596" s="112"/>
      <c r="O596" s="112"/>
      <c r="P596" s="112"/>
      <c r="Q596" s="112"/>
      <c r="R596" s="112"/>
      <c r="S596" s="112"/>
      <c r="T596" s="112"/>
      <c r="U596" s="112"/>
      <c r="V596" s="112"/>
      <c r="W596" s="112"/>
      <c r="X596" s="112"/>
      <c r="Y596" s="112"/>
    </row>
    <row r="597" spans="1:25">
      <c r="A597" s="266"/>
      <c r="B597" s="112"/>
      <c r="C597" s="112"/>
      <c r="D597" s="112"/>
      <c r="E597" s="112"/>
      <c r="F597" s="112"/>
      <c r="G597" s="112"/>
      <c r="H597" s="112"/>
      <c r="I597" s="112"/>
      <c r="J597" s="112"/>
      <c r="K597" s="112"/>
      <c r="L597" s="112"/>
      <c r="M597" s="112"/>
      <c r="N597" s="112"/>
      <c r="O597" s="112"/>
      <c r="P597" s="112"/>
      <c r="Q597" s="112"/>
      <c r="R597" s="112"/>
      <c r="S597" s="112"/>
      <c r="T597" s="112"/>
      <c r="U597" s="112"/>
      <c r="V597" s="112"/>
      <c r="W597" s="112"/>
      <c r="X597" s="112"/>
      <c r="Y597" s="112"/>
    </row>
    <row r="598" spans="1:25">
      <c r="A598" s="266"/>
      <c r="B598" s="112"/>
      <c r="C598" s="112"/>
      <c r="D598" s="112"/>
      <c r="E598" s="112"/>
      <c r="F598" s="112"/>
      <c r="G598" s="112"/>
      <c r="H598" s="112"/>
      <c r="I598" s="112"/>
      <c r="J598" s="112"/>
      <c r="K598" s="112"/>
      <c r="L598" s="112"/>
      <c r="M598" s="112"/>
      <c r="N598" s="112"/>
      <c r="O598" s="112"/>
      <c r="P598" s="112"/>
      <c r="Q598" s="112"/>
      <c r="R598" s="112"/>
      <c r="S598" s="112"/>
      <c r="T598" s="112"/>
      <c r="U598" s="112"/>
      <c r="V598" s="112"/>
      <c r="W598" s="112"/>
      <c r="X598" s="112"/>
      <c r="Y598" s="112"/>
    </row>
    <row r="599" spans="1:25">
      <c r="A599" s="266"/>
      <c r="B599" s="112"/>
      <c r="C599" s="112"/>
      <c r="D599" s="112"/>
      <c r="E599" s="112"/>
      <c r="F599" s="112"/>
      <c r="G599" s="112"/>
      <c r="H599" s="112"/>
      <c r="I599" s="112"/>
      <c r="J599" s="112"/>
      <c r="K599" s="112"/>
      <c r="L599" s="112"/>
      <c r="M599" s="112"/>
      <c r="N599" s="112"/>
      <c r="O599" s="112"/>
      <c r="P599" s="112"/>
      <c r="Q599" s="112"/>
      <c r="R599" s="112"/>
      <c r="S599" s="112"/>
      <c r="T599" s="112"/>
      <c r="U599" s="112"/>
      <c r="V599" s="112"/>
      <c r="W599" s="112"/>
      <c r="X599" s="112"/>
      <c r="Y599" s="112"/>
    </row>
    <row r="600" spans="1:25">
      <c r="A600" s="266"/>
      <c r="B600" s="112"/>
      <c r="C600" s="112"/>
      <c r="D600" s="112"/>
      <c r="E600" s="112"/>
      <c r="F600" s="112"/>
      <c r="G600" s="112"/>
      <c r="H600" s="112"/>
      <c r="I600" s="112"/>
      <c r="J600" s="112"/>
      <c r="K600" s="112"/>
      <c r="L600" s="112"/>
      <c r="M600" s="112"/>
      <c r="N600" s="112"/>
      <c r="O600" s="112"/>
      <c r="P600" s="112"/>
      <c r="Q600" s="112"/>
      <c r="R600" s="112"/>
      <c r="S600" s="112"/>
      <c r="T600" s="112"/>
      <c r="U600" s="112"/>
      <c r="V600" s="112"/>
      <c r="W600" s="112"/>
      <c r="X600" s="112"/>
      <c r="Y600" s="112"/>
    </row>
    <row r="601" spans="1:25">
      <c r="A601" s="266"/>
      <c r="B601" s="112"/>
      <c r="C601" s="112"/>
      <c r="D601" s="112"/>
      <c r="E601" s="112"/>
      <c r="F601" s="112"/>
      <c r="G601" s="112"/>
      <c r="H601" s="112"/>
      <c r="I601" s="112"/>
      <c r="J601" s="112"/>
      <c r="K601" s="112"/>
      <c r="L601" s="112"/>
      <c r="M601" s="112"/>
      <c r="N601" s="112"/>
      <c r="O601" s="112"/>
      <c r="P601" s="112"/>
      <c r="Q601" s="112"/>
      <c r="R601" s="112"/>
      <c r="S601" s="112"/>
      <c r="T601" s="112"/>
      <c r="U601" s="112"/>
      <c r="V601" s="112"/>
      <c r="W601" s="112"/>
      <c r="X601" s="112"/>
      <c r="Y601" s="112"/>
    </row>
    <row r="602" spans="1:25">
      <c r="A602" s="266"/>
      <c r="B602" s="112"/>
      <c r="C602" s="112"/>
      <c r="D602" s="112"/>
      <c r="E602" s="112"/>
      <c r="F602" s="112"/>
      <c r="G602" s="112"/>
      <c r="H602" s="112"/>
      <c r="I602" s="112"/>
      <c r="J602" s="112"/>
      <c r="K602" s="112"/>
      <c r="L602" s="112"/>
      <c r="M602" s="112"/>
      <c r="N602" s="112"/>
      <c r="O602" s="112"/>
      <c r="P602" s="112"/>
      <c r="Q602" s="112"/>
      <c r="R602" s="112"/>
      <c r="S602" s="112"/>
      <c r="T602" s="112"/>
      <c r="U602" s="112"/>
      <c r="V602" s="112"/>
      <c r="W602" s="112"/>
      <c r="X602" s="112"/>
      <c r="Y602" s="112"/>
    </row>
    <row r="603" spans="1:25">
      <c r="A603" s="266"/>
      <c r="B603" s="112"/>
      <c r="C603" s="112"/>
      <c r="D603" s="112"/>
      <c r="E603" s="112"/>
      <c r="F603" s="112"/>
      <c r="G603" s="112"/>
      <c r="H603" s="112"/>
      <c r="I603" s="112"/>
      <c r="J603" s="112"/>
      <c r="K603" s="112"/>
      <c r="L603" s="112"/>
      <c r="M603" s="112"/>
      <c r="N603" s="112"/>
      <c r="O603" s="112"/>
      <c r="P603" s="112"/>
      <c r="Q603" s="112"/>
      <c r="R603" s="112"/>
      <c r="S603" s="112"/>
      <c r="T603" s="112"/>
      <c r="U603" s="112"/>
      <c r="V603" s="112"/>
      <c r="W603" s="112"/>
      <c r="X603" s="112"/>
      <c r="Y603" s="112"/>
    </row>
    <row r="604" spans="1:25">
      <c r="A604" s="266"/>
      <c r="B604" s="112"/>
      <c r="C604" s="112"/>
      <c r="D604" s="112"/>
      <c r="E604" s="112"/>
      <c r="F604" s="112"/>
      <c r="G604" s="112"/>
      <c r="H604" s="112"/>
      <c r="I604" s="112"/>
      <c r="J604" s="112"/>
      <c r="K604" s="112"/>
      <c r="L604" s="112"/>
      <c r="M604" s="112"/>
      <c r="N604" s="112"/>
      <c r="O604" s="112"/>
      <c r="P604" s="112"/>
      <c r="Q604" s="112"/>
      <c r="R604" s="112"/>
      <c r="S604" s="112"/>
      <c r="T604" s="112"/>
      <c r="U604" s="112"/>
      <c r="V604" s="112"/>
      <c r="W604" s="112"/>
      <c r="X604" s="112"/>
      <c r="Y604" s="112"/>
    </row>
    <row r="605" spans="1:25">
      <c r="A605" s="266"/>
      <c r="B605" s="112"/>
      <c r="C605" s="112"/>
      <c r="D605" s="112"/>
      <c r="E605" s="112"/>
      <c r="F605" s="112"/>
      <c r="G605" s="112"/>
      <c r="H605" s="112"/>
      <c r="I605" s="112"/>
      <c r="J605" s="112"/>
      <c r="K605" s="112"/>
      <c r="L605" s="112"/>
      <c r="M605" s="112"/>
      <c r="N605" s="112"/>
      <c r="O605" s="112"/>
      <c r="P605" s="112"/>
      <c r="Q605" s="112"/>
      <c r="R605" s="112"/>
      <c r="S605" s="112"/>
      <c r="T605" s="112"/>
      <c r="U605" s="112"/>
      <c r="V605" s="112"/>
      <c r="W605" s="112"/>
      <c r="X605" s="112"/>
      <c r="Y605" s="112"/>
    </row>
    <row r="606" spans="1:25">
      <c r="A606" s="266"/>
      <c r="B606" s="112"/>
      <c r="C606" s="112"/>
      <c r="D606" s="112"/>
      <c r="E606" s="112"/>
      <c r="F606" s="112"/>
      <c r="G606" s="112"/>
      <c r="H606" s="112"/>
      <c r="I606" s="112"/>
      <c r="J606" s="112"/>
      <c r="K606" s="112"/>
      <c r="L606" s="112"/>
      <c r="M606" s="112"/>
      <c r="N606" s="112"/>
      <c r="O606" s="112"/>
      <c r="P606" s="112"/>
      <c r="Q606" s="112"/>
      <c r="R606" s="112"/>
      <c r="S606" s="112"/>
      <c r="T606" s="112"/>
      <c r="U606" s="112"/>
      <c r="V606" s="112"/>
      <c r="W606" s="112"/>
      <c r="X606" s="112"/>
      <c r="Y606" s="112"/>
    </row>
    <row r="607" spans="1:25">
      <c r="A607" s="266"/>
      <c r="B607" s="112"/>
      <c r="C607" s="112"/>
      <c r="D607" s="112"/>
      <c r="E607" s="112"/>
      <c r="F607" s="112"/>
      <c r="G607" s="112"/>
      <c r="H607" s="112"/>
      <c r="I607" s="112"/>
      <c r="J607" s="112"/>
      <c r="K607" s="112"/>
      <c r="L607" s="112"/>
      <c r="M607" s="112"/>
      <c r="N607" s="112"/>
      <c r="O607" s="112"/>
      <c r="P607" s="112"/>
      <c r="Q607" s="112"/>
      <c r="R607" s="112"/>
      <c r="S607" s="112"/>
      <c r="T607" s="112"/>
      <c r="U607" s="112"/>
      <c r="V607" s="112"/>
      <c r="W607" s="112"/>
      <c r="X607" s="112"/>
      <c r="Y607" s="112"/>
    </row>
    <row r="608" spans="1:25">
      <c r="A608" s="266"/>
      <c r="B608" s="112"/>
      <c r="C608" s="112"/>
      <c r="D608" s="112"/>
      <c r="E608" s="112"/>
      <c r="F608" s="112"/>
      <c r="G608" s="112"/>
      <c r="H608" s="112"/>
      <c r="I608" s="112"/>
      <c r="J608" s="112"/>
      <c r="K608" s="112"/>
      <c r="L608" s="112"/>
      <c r="M608" s="112"/>
      <c r="N608" s="112"/>
      <c r="O608" s="112"/>
      <c r="P608" s="112"/>
      <c r="Q608" s="112"/>
      <c r="R608" s="112"/>
      <c r="S608" s="112"/>
      <c r="T608" s="112"/>
      <c r="U608" s="112"/>
      <c r="V608" s="112"/>
      <c r="W608" s="112"/>
      <c r="X608" s="112"/>
      <c r="Y608" s="112"/>
    </row>
    <row r="609" spans="1:25">
      <c r="A609" s="266"/>
      <c r="B609" s="112"/>
      <c r="C609" s="112"/>
      <c r="D609" s="112"/>
      <c r="E609" s="112"/>
      <c r="F609" s="112"/>
      <c r="G609" s="112"/>
      <c r="H609" s="112"/>
      <c r="I609" s="112"/>
      <c r="J609" s="112"/>
      <c r="K609" s="112"/>
      <c r="L609" s="112"/>
      <c r="M609" s="112"/>
      <c r="N609" s="112"/>
      <c r="O609" s="112"/>
      <c r="P609" s="112"/>
      <c r="Q609" s="112"/>
      <c r="R609" s="112"/>
      <c r="S609" s="112"/>
      <c r="T609" s="112"/>
      <c r="U609" s="112"/>
      <c r="V609" s="112"/>
      <c r="W609" s="112"/>
      <c r="X609" s="112"/>
      <c r="Y609" s="112"/>
    </row>
    <row r="610" spans="1:25">
      <c r="A610" s="266"/>
      <c r="B610" s="112"/>
      <c r="C610" s="112"/>
      <c r="D610" s="112"/>
      <c r="E610" s="112"/>
      <c r="F610" s="112"/>
      <c r="G610" s="112"/>
      <c r="H610" s="112"/>
      <c r="I610" s="112"/>
      <c r="J610" s="112"/>
      <c r="K610" s="112"/>
      <c r="L610" s="112"/>
      <c r="M610" s="112"/>
      <c r="N610" s="112"/>
      <c r="O610" s="112"/>
      <c r="P610" s="112"/>
      <c r="Q610" s="112"/>
      <c r="R610" s="112"/>
      <c r="S610" s="112"/>
      <c r="T610" s="112"/>
      <c r="U610" s="112"/>
      <c r="V610" s="112"/>
      <c r="W610" s="112"/>
      <c r="X610" s="112"/>
      <c r="Y610" s="112"/>
    </row>
    <row r="611" spans="1:25">
      <c r="A611" s="266"/>
      <c r="B611" s="112"/>
      <c r="C611" s="112"/>
      <c r="D611" s="112"/>
      <c r="E611" s="112"/>
      <c r="F611" s="112"/>
      <c r="G611" s="112"/>
      <c r="H611" s="112"/>
      <c r="I611" s="112"/>
      <c r="J611" s="112"/>
      <c r="K611" s="112"/>
      <c r="L611" s="112"/>
      <c r="M611" s="112"/>
      <c r="N611" s="112"/>
      <c r="O611" s="112"/>
      <c r="P611" s="112"/>
      <c r="Q611" s="112"/>
      <c r="R611" s="112"/>
      <c r="S611" s="112"/>
      <c r="T611" s="112"/>
      <c r="U611" s="112"/>
      <c r="V611" s="112"/>
      <c r="W611" s="112"/>
      <c r="X611" s="112"/>
      <c r="Y611" s="112"/>
    </row>
    <row r="612" spans="1:25">
      <c r="A612" s="266"/>
      <c r="B612" s="112"/>
      <c r="C612" s="112"/>
      <c r="D612" s="112"/>
      <c r="E612" s="112"/>
      <c r="F612" s="112"/>
      <c r="G612" s="112"/>
      <c r="H612" s="112"/>
      <c r="I612" s="112"/>
      <c r="J612" s="112"/>
      <c r="K612" s="112"/>
      <c r="L612" s="112"/>
      <c r="M612" s="112"/>
      <c r="N612" s="112"/>
      <c r="O612" s="112"/>
      <c r="P612" s="112"/>
      <c r="Q612" s="112"/>
      <c r="R612" s="112"/>
      <c r="S612" s="112"/>
      <c r="T612" s="112"/>
      <c r="U612" s="112"/>
      <c r="V612" s="112"/>
      <c r="W612" s="112"/>
      <c r="X612" s="112"/>
      <c r="Y612" s="112"/>
    </row>
    <row r="613" spans="1:25">
      <c r="A613" s="266"/>
      <c r="B613" s="112"/>
      <c r="C613" s="112"/>
      <c r="D613" s="112"/>
      <c r="E613" s="112"/>
      <c r="F613" s="112"/>
      <c r="G613" s="112"/>
      <c r="H613" s="112"/>
      <c r="I613" s="112"/>
      <c r="J613" s="112"/>
      <c r="K613" s="112"/>
      <c r="L613" s="112"/>
      <c r="M613" s="112"/>
      <c r="N613" s="112"/>
      <c r="O613" s="112"/>
      <c r="P613" s="112"/>
      <c r="Q613" s="112"/>
      <c r="R613" s="112"/>
      <c r="S613" s="112"/>
      <c r="T613" s="112"/>
      <c r="U613" s="112"/>
      <c r="V613" s="112"/>
      <c r="W613" s="112"/>
      <c r="X613" s="112"/>
      <c r="Y613" s="112"/>
    </row>
    <row r="614" spans="1:25">
      <c r="A614" s="266"/>
      <c r="B614" s="112"/>
      <c r="C614" s="112"/>
      <c r="D614" s="112"/>
      <c r="E614" s="112"/>
      <c r="F614" s="112"/>
      <c r="G614" s="112"/>
      <c r="H614" s="112"/>
      <c r="I614" s="112"/>
      <c r="J614" s="112"/>
      <c r="K614" s="112"/>
      <c r="L614" s="112"/>
      <c r="M614" s="112"/>
      <c r="N614" s="112"/>
      <c r="O614" s="112"/>
      <c r="P614" s="112"/>
      <c r="Q614" s="112"/>
      <c r="R614" s="112"/>
      <c r="S614" s="112"/>
      <c r="T614" s="112"/>
      <c r="U614" s="112"/>
      <c r="V614" s="112"/>
      <c r="W614" s="112"/>
      <c r="X614" s="112"/>
      <c r="Y614" s="112"/>
    </row>
    <row r="615" spans="1:25">
      <c r="A615" s="266"/>
      <c r="B615" s="112"/>
      <c r="C615" s="112"/>
      <c r="D615" s="112"/>
      <c r="E615" s="112"/>
      <c r="F615" s="112"/>
      <c r="G615" s="112"/>
      <c r="H615" s="112"/>
      <c r="I615" s="112"/>
      <c r="J615" s="112"/>
      <c r="K615" s="112"/>
      <c r="L615" s="112"/>
      <c r="M615" s="112"/>
      <c r="N615" s="112"/>
      <c r="O615" s="112"/>
      <c r="P615" s="112"/>
      <c r="Q615" s="112"/>
      <c r="R615" s="112"/>
      <c r="S615" s="112"/>
      <c r="T615" s="112"/>
      <c r="U615" s="112"/>
      <c r="V615" s="112"/>
      <c r="W615" s="112"/>
      <c r="X615" s="112"/>
      <c r="Y615" s="112"/>
    </row>
    <row r="616" spans="1:25">
      <c r="A616" s="266"/>
      <c r="B616" s="112"/>
      <c r="C616" s="112"/>
      <c r="D616" s="112"/>
      <c r="E616" s="112"/>
      <c r="F616" s="112"/>
      <c r="G616" s="112"/>
      <c r="H616" s="112"/>
      <c r="I616" s="112"/>
      <c r="J616" s="112"/>
      <c r="K616" s="112"/>
      <c r="L616" s="112"/>
      <c r="M616" s="112"/>
      <c r="N616" s="112"/>
      <c r="O616" s="112"/>
      <c r="P616" s="112"/>
      <c r="Q616" s="112"/>
      <c r="R616" s="112"/>
      <c r="S616" s="112"/>
      <c r="T616" s="112"/>
      <c r="U616" s="112"/>
      <c r="V616" s="112"/>
      <c r="W616" s="112"/>
      <c r="X616" s="112"/>
      <c r="Y616" s="112"/>
    </row>
    <row r="617" spans="1:25">
      <c r="A617" s="266"/>
      <c r="B617" s="112"/>
      <c r="C617" s="112"/>
      <c r="D617" s="112"/>
      <c r="E617" s="112"/>
      <c r="F617" s="112"/>
      <c r="G617" s="112"/>
      <c r="H617" s="112"/>
      <c r="I617" s="112"/>
      <c r="J617" s="112"/>
      <c r="K617" s="112"/>
      <c r="L617" s="112"/>
      <c r="M617" s="112"/>
      <c r="N617" s="112"/>
      <c r="O617" s="112"/>
      <c r="P617" s="112"/>
      <c r="Q617" s="112"/>
      <c r="R617" s="112"/>
      <c r="S617" s="112"/>
      <c r="T617" s="112"/>
      <c r="U617" s="112"/>
      <c r="V617" s="112"/>
      <c r="W617" s="112"/>
      <c r="X617" s="112"/>
      <c r="Y617" s="112"/>
    </row>
    <row r="618" spans="1:25">
      <c r="A618" s="266"/>
      <c r="B618" s="112"/>
      <c r="C618" s="112"/>
      <c r="D618" s="112"/>
      <c r="E618" s="112"/>
      <c r="F618" s="112"/>
      <c r="G618" s="112"/>
      <c r="H618" s="112"/>
      <c r="I618" s="112"/>
      <c r="J618" s="112"/>
      <c r="K618" s="112"/>
      <c r="L618" s="112"/>
      <c r="M618" s="112"/>
      <c r="N618" s="112"/>
      <c r="O618" s="112"/>
      <c r="P618" s="112"/>
      <c r="Q618" s="112"/>
      <c r="R618" s="112"/>
      <c r="S618" s="112"/>
      <c r="T618" s="112"/>
      <c r="U618" s="112"/>
      <c r="V618" s="112"/>
      <c r="W618" s="112"/>
      <c r="X618" s="112"/>
      <c r="Y618" s="112"/>
    </row>
    <row r="619" spans="1:25">
      <c r="A619" s="266"/>
      <c r="B619" s="112"/>
      <c r="C619" s="112"/>
      <c r="D619" s="112"/>
      <c r="E619" s="112"/>
      <c r="F619" s="112"/>
      <c r="G619" s="112"/>
      <c r="H619" s="112"/>
      <c r="I619" s="112"/>
      <c r="J619" s="112"/>
      <c r="K619" s="112"/>
      <c r="L619" s="112"/>
      <c r="M619" s="112"/>
      <c r="N619" s="112"/>
      <c r="O619" s="112"/>
      <c r="P619" s="112"/>
      <c r="Q619" s="112"/>
      <c r="R619" s="112"/>
      <c r="S619" s="112"/>
      <c r="T619" s="112"/>
      <c r="U619" s="112"/>
      <c r="V619" s="112"/>
      <c r="W619" s="112"/>
      <c r="X619" s="112"/>
      <c r="Y619" s="112"/>
    </row>
    <row r="620" spans="1:25">
      <c r="A620" s="266"/>
      <c r="B620" s="112"/>
      <c r="C620" s="112"/>
      <c r="D620" s="112"/>
      <c r="E620" s="112"/>
      <c r="F620" s="112"/>
      <c r="G620" s="112"/>
      <c r="H620" s="112"/>
      <c r="I620" s="112"/>
      <c r="J620" s="112"/>
      <c r="K620" s="112"/>
      <c r="L620" s="112"/>
      <c r="M620" s="112"/>
      <c r="N620" s="112"/>
      <c r="O620" s="112"/>
      <c r="P620" s="112"/>
      <c r="Q620" s="112"/>
      <c r="R620" s="112"/>
      <c r="S620" s="112"/>
      <c r="T620" s="112"/>
      <c r="U620" s="112"/>
      <c r="V620" s="112"/>
      <c r="W620" s="112"/>
      <c r="X620" s="112"/>
      <c r="Y620" s="112"/>
    </row>
    <row r="621" spans="1:25">
      <c r="A621" s="266"/>
      <c r="B621" s="112"/>
      <c r="C621" s="112"/>
      <c r="D621" s="112"/>
      <c r="E621" s="112"/>
      <c r="F621" s="112"/>
      <c r="G621" s="112"/>
      <c r="H621" s="112"/>
      <c r="I621" s="112"/>
      <c r="J621" s="112"/>
      <c r="K621" s="112"/>
      <c r="L621" s="112"/>
      <c r="M621" s="112"/>
      <c r="N621" s="112"/>
      <c r="O621" s="112"/>
      <c r="P621" s="112"/>
      <c r="Q621" s="112"/>
      <c r="R621" s="112"/>
      <c r="S621" s="112"/>
      <c r="T621" s="112"/>
      <c r="U621" s="112"/>
      <c r="V621" s="112"/>
      <c r="W621" s="112"/>
      <c r="X621" s="112"/>
      <c r="Y621" s="112"/>
    </row>
    <row r="622" spans="1:25">
      <c r="A622" s="266"/>
      <c r="B622" s="112"/>
      <c r="C622" s="112"/>
      <c r="D622" s="112"/>
      <c r="E622" s="112"/>
      <c r="F622" s="112"/>
      <c r="G622" s="112"/>
      <c r="H622" s="112"/>
      <c r="I622" s="112"/>
      <c r="J622" s="112"/>
      <c r="K622" s="112"/>
      <c r="L622" s="112"/>
      <c r="M622" s="112"/>
      <c r="N622" s="112"/>
      <c r="O622" s="112"/>
      <c r="P622" s="112"/>
      <c r="Q622" s="112"/>
      <c r="R622" s="112"/>
      <c r="S622" s="112"/>
      <c r="T622" s="112"/>
      <c r="U622" s="112"/>
      <c r="V622" s="112"/>
      <c r="W622" s="112"/>
      <c r="X622" s="112"/>
      <c r="Y622" s="112"/>
    </row>
    <row r="623" spans="1:25">
      <c r="A623" s="266"/>
      <c r="B623" s="112"/>
      <c r="C623" s="112"/>
      <c r="D623" s="112"/>
      <c r="E623" s="112"/>
      <c r="F623" s="112"/>
      <c r="G623" s="112"/>
      <c r="H623" s="112"/>
      <c r="I623" s="112"/>
      <c r="J623" s="112"/>
      <c r="K623" s="112"/>
      <c r="L623" s="112"/>
      <c r="M623" s="112"/>
      <c r="N623" s="112"/>
      <c r="O623" s="112"/>
      <c r="P623" s="112"/>
      <c r="Q623" s="112"/>
      <c r="R623" s="112"/>
      <c r="S623" s="112"/>
      <c r="T623" s="112"/>
      <c r="U623" s="112"/>
      <c r="V623" s="112"/>
      <c r="W623" s="112"/>
      <c r="X623" s="112"/>
      <c r="Y623" s="112"/>
    </row>
    <row r="624" spans="1:25">
      <c r="A624" s="266"/>
      <c r="B624" s="112"/>
      <c r="C624" s="112"/>
      <c r="D624" s="112"/>
      <c r="E624" s="112"/>
      <c r="F624" s="112"/>
      <c r="G624" s="112"/>
      <c r="H624" s="112"/>
      <c r="I624" s="112"/>
      <c r="J624" s="112"/>
      <c r="K624" s="112"/>
      <c r="L624" s="112"/>
      <c r="M624" s="112"/>
      <c r="N624" s="112"/>
      <c r="O624" s="112"/>
      <c r="P624" s="112"/>
      <c r="Q624" s="112"/>
      <c r="R624" s="112"/>
      <c r="S624" s="112"/>
      <c r="T624" s="112"/>
      <c r="U624" s="112"/>
      <c r="V624" s="112"/>
      <c r="W624" s="112"/>
      <c r="X624" s="112"/>
      <c r="Y624" s="112"/>
    </row>
    <row r="625" spans="1:25">
      <c r="A625" s="266"/>
      <c r="B625" s="112"/>
      <c r="C625" s="112"/>
      <c r="D625" s="112"/>
      <c r="E625" s="112"/>
      <c r="F625" s="112"/>
      <c r="G625" s="112"/>
      <c r="H625" s="112"/>
      <c r="I625" s="112"/>
      <c r="J625" s="112"/>
      <c r="K625" s="112"/>
      <c r="L625" s="112"/>
      <c r="M625" s="112"/>
      <c r="N625" s="112"/>
      <c r="O625" s="112"/>
      <c r="P625" s="112"/>
      <c r="Q625" s="112"/>
      <c r="R625" s="112"/>
      <c r="S625" s="112"/>
      <c r="T625" s="112"/>
      <c r="U625" s="112"/>
      <c r="V625" s="112"/>
      <c r="W625" s="112"/>
      <c r="X625" s="112"/>
      <c r="Y625" s="112"/>
    </row>
    <row r="626" spans="1:25">
      <c r="A626" s="266"/>
      <c r="B626" s="112"/>
      <c r="C626" s="112"/>
      <c r="D626" s="112"/>
      <c r="E626" s="112"/>
      <c r="F626" s="112"/>
      <c r="G626" s="112"/>
      <c r="H626" s="112"/>
      <c r="I626" s="112"/>
      <c r="J626" s="112"/>
      <c r="K626" s="112"/>
      <c r="L626" s="112"/>
      <c r="M626" s="112"/>
      <c r="N626" s="112"/>
      <c r="O626" s="112"/>
      <c r="P626" s="112"/>
      <c r="Q626" s="112"/>
      <c r="R626" s="112"/>
      <c r="S626" s="112"/>
      <c r="T626" s="112"/>
      <c r="U626" s="112"/>
      <c r="V626" s="112"/>
      <c r="W626" s="112"/>
      <c r="X626" s="112"/>
      <c r="Y626" s="112"/>
    </row>
    <row r="627" spans="1:25">
      <c r="A627" s="266"/>
      <c r="B627" s="112"/>
      <c r="C627" s="112"/>
      <c r="D627" s="112"/>
      <c r="E627" s="112"/>
      <c r="F627" s="112"/>
      <c r="G627" s="112"/>
      <c r="H627" s="112"/>
      <c r="I627" s="112"/>
      <c r="J627" s="112"/>
      <c r="K627" s="112"/>
      <c r="L627" s="112"/>
      <c r="M627" s="112"/>
      <c r="N627" s="112"/>
      <c r="O627" s="112"/>
      <c r="P627" s="112"/>
      <c r="Q627" s="112"/>
      <c r="R627" s="112"/>
      <c r="S627" s="112"/>
      <c r="T627" s="112"/>
      <c r="U627" s="112"/>
      <c r="V627" s="112"/>
      <c r="W627" s="112"/>
      <c r="X627" s="112"/>
      <c r="Y627" s="112"/>
    </row>
    <row r="628" spans="1:25">
      <c r="A628" s="266"/>
      <c r="B628" s="112"/>
      <c r="C628" s="112"/>
      <c r="D628" s="112"/>
      <c r="E628" s="112"/>
      <c r="F628" s="112"/>
      <c r="G628" s="112"/>
      <c r="H628" s="112"/>
      <c r="I628" s="112"/>
      <c r="J628" s="112"/>
      <c r="K628" s="112"/>
      <c r="L628" s="112"/>
      <c r="M628" s="112"/>
      <c r="N628" s="112"/>
      <c r="O628" s="112"/>
      <c r="P628" s="112"/>
      <c r="Q628" s="112"/>
      <c r="R628" s="112"/>
      <c r="S628" s="112"/>
      <c r="T628" s="112"/>
      <c r="U628" s="112"/>
      <c r="V628" s="112"/>
      <c r="W628" s="112"/>
      <c r="X628" s="112"/>
      <c r="Y628" s="112"/>
    </row>
    <row r="629" spans="1:25">
      <c r="A629" s="266"/>
      <c r="B629" s="112"/>
      <c r="C629" s="112"/>
      <c r="D629" s="112"/>
      <c r="E629" s="112"/>
      <c r="F629" s="112"/>
      <c r="G629" s="112"/>
      <c r="H629" s="112"/>
      <c r="I629" s="112"/>
      <c r="J629" s="112"/>
      <c r="K629" s="112"/>
      <c r="L629" s="112"/>
      <c r="M629" s="112"/>
      <c r="N629" s="112"/>
      <c r="O629" s="112"/>
      <c r="P629" s="112"/>
      <c r="Q629" s="112"/>
      <c r="R629" s="112"/>
      <c r="S629" s="112"/>
      <c r="T629" s="112"/>
      <c r="U629" s="112"/>
      <c r="V629" s="112"/>
      <c r="W629" s="112"/>
      <c r="X629" s="112"/>
      <c r="Y629" s="112"/>
    </row>
    <row r="630" spans="1:25">
      <c r="A630" s="266"/>
      <c r="B630" s="112"/>
      <c r="C630" s="112"/>
      <c r="D630" s="112"/>
      <c r="E630" s="112"/>
      <c r="F630" s="112"/>
      <c r="G630" s="112"/>
      <c r="H630" s="112"/>
      <c r="I630" s="112"/>
      <c r="J630" s="112"/>
      <c r="K630" s="112"/>
      <c r="L630" s="112"/>
      <c r="M630" s="112"/>
      <c r="N630" s="112"/>
      <c r="O630" s="112"/>
      <c r="P630" s="112"/>
      <c r="Q630" s="112"/>
      <c r="R630" s="112"/>
      <c r="S630" s="112"/>
      <c r="T630" s="112"/>
      <c r="U630" s="112"/>
      <c r="V630" s="112"/>
      <c r="W630" s="112"/>
      <c r="X630" s="112"/>
      <c r="Y630" s="112"/>
    </row>
    <row r="631" spans="1:25">
      <c r="A631" s="266"/>
      <c r="B631" s="112"/>
      <c r="C631" s="112"/>
      <c r="D631" s="112"/>
      <c r="E631" s="112"/>
      <c r="F631" s="112"/>
      <c r="G631" s="112"/>
      <c r="H631" s="112"/>
      <c r="I631" s="112"/>
      <c r="J631" s="112"/>
      <c r="K631" s="112"/>
      <c r="L631" s="112"/>
      <c r="M631" s="112"/>
      <c r="N631" s="112"/>
      <c r="O631" s="112"/>
      <c r="P631" s="112"/>
      <c r="Q631" s="112"/>
      <c r="R631" s="112"/>
      <c r="S631" s="112"/>
      <c r="T631" s="112"/>
      <c r="U631" s="112"/>
      <c r="V631" s="112"/>
      <c r="W631" s="112"/>
      <c r="X631" s="112"/>
      <c r="Y631" s="112"/>
    </row>
    <row r="632" spans="1:25">
      <c r="A632" s="266"/>
      <c r="B632" s="112"/>
      <c r="C632" s="112"/>
      <c r="D632" s="112"/>
      <c r="E632" s="112"/>
      <c r="F632" s="112"/>
      <c r="G632" s="112"/>
      <c r="H632" s="112"/>
      <c r="I632" s="112"/>
      <c r="J632" s="112"/>
      <c r="K632" s="112"/>
      <c r="L632" s="112"/>
      <c r="M632" s="112"/>
      <c r="N632" s="112"/>
      <c r="O632" s="112"/>
      <c r="P632" s="112"/>
      <c r="Q632" s="112"/>
      <c r="R632" s="112"/>
      <c r="S632" s="112"/>
      <c r="T632" s="112"/>
      <c r="U632" s="112"/>
      <c r="V632" s="112"/>
      <c r="W632" s="112"/>
      <c r="X632" s="112"/>
      <c r="Y632" s="112"/>
    </row>
    <row r="633" spans="1:25">
      <c r="A633" s="266"/>
      <c r="B633" s="112"/>
      <c r="C633" s="112"/>
      <c r="D633" s="112"/>
      <c r="E633" s="112"/>
      <c r="F633" s="112"/>
      <c r="G633" s="112"/>
      <c r="H633" s="112"/>
      <c r="I633" s="112"/>
      <c r="J633" s="112"/>
      <c r="K633" s="112"/>
      <c r="L633" s="112"/>
      <c r="M633" s="112"/>
      <c r="N633" s="112"/>
      <c r="O633" s="112"/>
      <c r="P633" s="112"/>
      <c r="Q633" s="112"/>
      <c r="R633" s="112"/>
      <c r="S633" s="112"/>
      <c r="T633" s="112"/>
      <c r="U633" s="112"/>
      <c r="V633" s="112"/>
      <c r="W633" s="112"/>
      <c r="X633" s="112"/>
      <c r="Y633" s="112"/>
    </row>
    <row r="634" spans="1:25">
      <c r="A634" s="266"/>
      <c r="B634" s="112"/>
      <c r="C634" s="112"/>
      <c r="D634" s="112"/>
      <c r="E634" s="112"/>
      <c r="F634" s="112"/>
      <c r="G634" s="112"/>
      <c r="H634" s="112"/>
      <c r="I634" s="112"/>
      <c r="J634" s="112"/>
      <c r="K634" s="112"/>
      <c r="L634" s="112"/>
      <c r="M634" s="112"/>
      <c r="N634" s="112"/>
      <c r="O634" s="112"/>
      <c r="P634" s="112"/>
      <c r="Q634" s="112"/>
      <c r="R634" s="112"/>
      <c r="S634" s="112"/>
      <c r="T634" s="112"/>
      <c r="U634" s="112"/>
      <c r="V634" s="112"/>
      <c r="W634" s="112"/>
      <c r="X634" s="112"/>
      <c r="Y634" s="112"/>
    </row>
    <row r="635" spans="1:25">
      <c r="A635" s="266"/>
      <c r="B635" s="112"/>
      <c r="C635" s="112"/>
      <c r="D635" s="112"/>
      <c r="E635" s="112"/>
      <c r="F635" s="112"/>
      <c r="G635" s="112"/>
      <c r="H635" s="112"/>
      <c r="I635" s="112"/>
      <c r="J635" s="112"/>
      <c r="K635" s="112"/>
      <c r="L635" s="112"/>
      <c r="M635" s="112"/>
      <c r="N635" s="112"/>
      <c r="O635" s="112"/>
      <c r="P635" s="112"/>
      <c r="Q635" s="112"/>
      <c r="R635" s="112"/>
      <c r="S635" s="112"/>
      <c r="T635" s="112"/>
      <c r="U635" s="112"/>
      <c r="V635" s="112"/>
      <c r="W635" s="112"/>
      <c r="X635" s="112"/>
      <c r="Y635" s="112"/>
    </row>
    <row r="636" spans="1:25">
      <c r="A636" s="266"/>
      <c r="B636" s="112"/>
      <c r="C636" s="112"/>
      <c r="D636" s="112"/>
      <c r="E636" s="112"/>
      <c r="F636" s="112"/>
      <c r="G636" s="112"/>
      <c r="H636" s="112"/>
      <c r="I636" s="112"/>
      <c r="J636" s="112"/>
      <c r="K636" s="112"/>
      <c r="L636" s="112"/>
      <c r="M636" s="112"/>
      <c r="N636" s="112"/>
      <c r="O636" s="112"/>
      <c r="P636" s="112"/>
      <c r="Q636" s="112"/>
      <c r="R636" s="112"/>
      <c r="S636" s="112"/>
      <c r="T636" s="112"/>
      <c r="U636" s="112"/>
      <c r="V636" s="112"/>
      <c r="W636" s="112"/>
      <c r="X636" s="112"/>
      <c r="Y636" s="112"/>
    </row>
    <row r="637" spans="1:25">
      <c r="A637" s="266"/>
      <c r="B637" s="112"/>
      <c r="C637" s="112"/>
      <c r="D637" s="112"/>
      <c r="E637" s="112"/>
      <c r="F637" s="112"/>
      <c r="G637" s="112"/>
      <c r="H637" s="112"/>
      <c r="I637" s="112"/>
      <c r="J637" s="112"/>
      <c r="K637" s="112"/>
      <c r="L637" s="112"/>
      <c r="M637" s="112"/>
      <c r="N637" s="112"/>
      <c r="O637" s="112"/>
      <c r="P637" s="112"/>
      <c r="Q637" s="112"/>
      <c r="R637" s="112"/>
      <c r="S637" s="112"/>
      <c r="T637" s="112"/>
      <c r="U637" s="112"/>
      <c r="V637" s="112"/>
      <c r="W637" s="112"/>
      <c r="X637" s="112"/>
      <c r="Y637" s="112"/>
    </row>
    <row r="638" spans="1:25">
      <c r="A638" s="266"/>
      <c r="B638" s="112"/>
      <c r="C638" s="112"/>
      <c r="D638" s="112"/>
      <c r="E638" s="112"/>
      <c r="F638" s="112"/>
      <c r="G638" s="112"/>
      <c r="H638" s="112"/>
      <c r="I638" s="112"/>
      <c r="J638" s="112"/>
      <c r="K638" s="112"/>
      <c r="L638" s="112"/>
      <c r="M638" s="112"/>
      <c r="N638" s="112"/>
      <c r="O638" s="112"/>
      <c r="P638" s="112"/>
      <c r="Q638" s="112"/>
      <c r="R638" s="112"/>
      <c r="S638" s="112"/>
      <c r="T638" s="112"/>
      <c r="U638" s="112"/>
      <c r="V638" s="112"/>
      <c r="W638" s="112"/>
      <c r="X638" s="112"/>
      <c r="Y638" s="112"/>
    </row>
    <row r="639" spans="1:25">
      <c r="A639" s="266"/>
      <c r="B639" s="112"/>
      <c r="C639" s="112"/>
      <c r="D639" s="112"/>
      <c r="E639" s="112"/>
      <c r="F639" s="112"/>
      <c r="G639" s="112"/>
      <c r="H639" s="112"/>
      <c r="I639" s="112"/>
      <c r="J639" s="112"/>
      <c r="K639" s="112"/>
      <c r="L639" s="112"/>
      <c r="M639" s="112"/>
      <c r="N639" s="112"/>
      <c r="O639" s="112"/>
      <c r="P639" s="112"/>
      <c r="Q639" s="112"/>
      <c r="R639" s="112"/>
      <c r="S639" s="112"/>
      <c r="T639" s="112"/>
      <c r="U639" s="112"/>
      <c r="V639" s="112"/>
      <c r="W639" s="112"/>
      <c r="X639" s="112"/>
      <c r="Y639" s="112"/>
    </row>
    <row r="640" spans="1:25">
      <c r="A640" s="266"/>
      <c r="B640" s="112"/>
      <c r="C640" s="112"/>
      <c r="D640" s="112"/>
      <c r="E640" s="112"/>
      <c r="F640" s="112"/>
      <c r="G640" s="112"/>
      <c r="H640" s="112"/>
      <c r="I640" s="112"/>
      <c r="J640" s="112"/>
      <c r="K640" s="112"/>
      <c r="L640" s="112"/>
      <c r="M640" s="112"/>
      <c r="N640" s="112"/>
      <c r="O640" s="112"/>
      <c r="P640" s="112"/>
      <c r="Q640" s="112"/>
      <c r="R640" s="112"/>
      <c r="S640" s="112"/>
      <c r="T640" s="112"/>
      <c r="U640" s="112"/>
      <c r="V640" s="112"/>
      <c r="W640" s="112"/>
      <c r="X640" s="112"/>
      <c r="Y640" s="112"/>
    </row>
    <row r="641" spans="1:25">
      <c r="A641" s="266"/>
      <c r="B641" s="112"/>
      <c r="C641" s="112"/>
      <c r="D641" s="112"/>
      <c r="E641" s="112"/>
      <c r="F641" s="112"/>
      <c r="G641" s="112"/>
      <c r="H641" s="112"/>
      <c r="I641" s="112"/>
      <c r="J641" s="112"/>
      <c r="K641" s="112"/>
      <c r="L641" s="112"/>
      <c r="M641" s="112"/>
      <c r="N641" s="112"/>
      <c r="O641" s="112"/>
      <c r="P641" s="112"/>
      <c r="Q641" s="112"/>
      <c r="R641" s="112"/>
      <c r="S641" s="112"/>
      <c r="T641" s="112"/>
      <c r="U641" s="112"/>
      <c r="V641" s="112"/>
      <c r="W641" s="112"/>
      <c r="X641" s="112"/>
      <c r="Y641" s="112"/>
    </row>
    <row r="642" spans="1:25">
      <c r="A642" s="266"/>
      <c r="B642" s="112"/>
      <c r="C642" s="112"/>
      <c r="D642" s="112"/>
      <c r="E642" s="112"/>
      <c r="F642" s="112"/>
      <c r="G642" s="112"/>
      <c r="H642" s="112"/>
      <c r="I642" s="112"/>
      <c r="J642" s="112"/>
      <c r="K642" s="112"/>
      <c r="L642" s="112"/>
      <c r="M642" s="112"/>
      <c r="N642" s="112"/>
      <c r="O642" s="112"/>
      <c r="P642" s="112"/>
      <c r="Q642" s="112"/>
      <c r="R642" s="112"/>
      <c r="S642" s="112"/>
      <c r="T642" s="112"/>
      <c r="U642" s="112"/>
      <c r="V642" s="112"/>
      <c r="W642" s="112"/>
      <c r="X642" s="112"/>
      <c r="Y642" s="112"/>
    </row>
    <row r="643" spans="1:25">
      <c r="A643" s="266"/>
      <c r="B643" s="112"/>
      <c r="C643" s="112"/>
      <c r="D643" s="112"/>
      <c r="E643" s="112"/>
      <c r="F643" s="112"/>
      <c r="G643" s="112"/>
      <c r="H643" s="112"/>
      <c r="I643" s="112"/>
      <c r="J643" s="112"/>
      <c r="K643" s="112"/>
      <c r="L643" s="112"/>
      <c r="M643" s="112"/>
      <c r="N643" s="112"/>
      <c r="O643" s="112"/>
      <c r="P643" s="112"/>
      <c r="Q643" s="112"/>
      <c r="R643" s="112"/>
      <c r="S643" s="112"/>
      <c r="T643" s="112"/>
      <c r="U643" s="112"/>
      <c r="V643" s="112"/>
      <c r="W643" s="112"/>
      <c r="X643" s="112"/>
      <c r="Y643" s="112"/>
    </row>
    <row r="644" spans="1:25">
      <c r="A644" s="266"/>
      <c r="B644" s="112"/>
      <c r="C644" s="112"/>
      <c r="D644" s="112"/>
      <c r="E644" s="112"/>
      <c r="F644" s="112"/>
      <c r="G644" s="112"/>
      <c r="H644" s="112"/>
      <c r="I644" s="112"/>
      <c r="J644" s="112"/>
      <c r="K644" s="112"/>
      <c r="L644" s="112"/>
      <c r="M644" s="112"/>
      <c r="N644" s="112"/>
      <c r="O644" s="112"/>
      <c r="P644" s="112"/>
      <c r="Q644" s="112"/>
      <c r="R644" s="112"/>
      <c r="S644" s="112"/>
      <c r="T644" s="112"/>
      <c r="U644" s="112"/>
      <c r="V644" s="112"/>
      <c r="W644" s="112"/>
      <c r="X644" s="112"/>
      <c r="Y644" s="112"/>
    </row>
    <row r="645" spans="1:25">
      <c r="A645" s="266"/>
      <c r="B645" s="112"/>
      <c r="C645" s="112"/>
      <c r="D645" s="112"/>
      <c r="E645" s="112"/>
      <c r="F645" s="112"/>
      <c r="G645" s="112"/>
      <c r="H645" s="112"/>
      <c r="I645" s="112"/>
      <c r="J645" s="112"/>
      <c r="K645" s="112"/>
      <c r="L645" s="112"/>
      <c r="M645" s="112"/>
      <c r="N645" s="112"/>
      <c r="O645" s="112"/>
      <c r="P645" s="112"/>
      <c r="Q645" s="112"/>
      <c r="R645" s="112"/>
      <c r="S645" s="112"/>
      <c r="T645" s="112"/>
      <c r="U645" s="112"/>
      <c r="V645" s="112"/>
      <c r="W645" s="112"/>
      <c r="X645" s="112"/>
      <c r="Y645" s="112"/>
    </row>
    <row r="646" spans="1:25">
      <c r="A646" s="266"/>
      <c r="B646" s="112"/>
      <c r="C646" s="112"/>
      <c r="D646" s="112"/>
      <c r="E646" s="112"/>
      <c r="F646" s="112"/>
      <c r="G646" s="112"/>
      <c r="H646" s="112"/>
      <c r="I646" s="112"/>
      <c r="J646" s="112"/>
      <c r="K646" s="112"/>
      <c r="L646" s="112"/>
      <c r="M646" s="112"/>
      <c r="N646" s="112"/>
      <c r="O646" s="112"/>
      <c r="P646" s="112"/>
      <c r="Q646" s="112"/>
      <c r="R646" s="112"/>
      <c r="S646" s="112"/>
      <c r="T646" s="112"/>
      <c r="U646" s="112"/>
      <c r="V646" s="112"/>
      <c r="W646" s="112"/>
      <c r="X646" s="112"/>
      <c r="Y646" s="112"/>
    </row>
    <row r="647" spans="1:25">
      <c r="A647" s="266"/>
      <c r="B647" s="112"/>
      <c r="C647" s="112"/>
      <c r="D647" s="112"/>
      <c r="E647" s="112"/>
      <c r="F647" s="112"/>
      <c r="G647" s="112"/>
      <c r="H647" s="112"/>
      <c r="I647" s="112"/>
      <c r="J647" s="112"/>
      <c r="K647" s="112"/>
      <c r="L647" s="112"/>
      <c r="M647" s="112"/>
      <c r="N647" s="112"/>
      <c r="O647" s="112"/>
      <c r="P647" s="112"/>
      <c r="Q647" s="112"/>
      <c r="R647" s="112"/>
      <c r="S647" s="112"/>
      <c r="T647" s="112"/>
      <c r="U647" s="112"/>
      <c r="V647" s="112"/>
      <c r="W647" s="112"/>
      <c r="X647" s="112"/>
      <c r="Y647" s="112"/>
    </row>
    <row r="648" spans="1:25">
      <c r="A648" s="266"/>
      <c r="B648" s="112"/>
      <c r="C648" s="112"/>
      <c r="D648" s="112"/>
      <c r="E648" s="112"/>
      <c r="F648" s="112"/>
      <c r="G648" s="112"/>
      <c r="H648" s="112"/>
      <c r="I648" s="112"/>
      <c r="J648" s="112"/>
      <c r="K648" s="112"/>
      <c r="L648" s="112"/>
      <c r="M648" s="112"/>
      <c r="N648" s="112"/>
      <c r="O648" s="112"/>
      <c r="P648" s="112"/>
      <c r="Q648" s="112"/>
      <c r="R648" s="112"/>
      <c r="S648" s="112"/>
      <c r="T648" s="112"/>
      <c r="U648" s="112"/>
      <c r="V648" s="112"/>
      <c r="W648" s="112"/>
      <c r="X648" s="112"/>
      <c r="Y648" s="112"/>
    </row>
    <row r="649" spans="1:25">
      <c r="A649" s="266"/>
      <c r="B649" s="112"/>
      <c r="C649" s="112"/>
      <c r="D649" s="112"/>
      <c r="E649" s="112"/>
      <c r="F649" s="112"/>
      <c r="G649" s="112"/>
      <c r="H649" s="112"/>
      <c r="I649" s="112"/>
      <c r="J649" s="112"/>
      <c r="K649" s="112"/>
      <c r="L649" s="112"/>
      <c r="M649" s="112"/>
      <c r="N649" s="112"/>
      <c r="O649" s="112"/>
      <c r="P649" s="112"/>
      <c r="Q649" s="112"/>
      <c r="R649" s="112"/>
      <c r="S649" s="112"/>
      <c r="T649" s="112"/>
      <c r="U649" s="112"/>
      <c r="V649" s="112"/>
      <c r="W649" s="112"/>
      <c r="X649" s="112"/>
      <c r="Y649" s="112"/>
    </row>
    <row r="650" spans="1:25">
      <c r="A650" s="266"/>
      <c r="B650" s="112"/>
      <c r="C650" s="112"/>
      <c r="D650" s="112"/>
      <c r="E650" s="112"/>
      <c r="F650" s="112"/>
      <c r="G650" s="112"/>
      <c r="H650" s="112"/>
      <c r="I650" s="112"/>
      <c r="J650" s="112"/>
      <c r="K650" s="112"/>
      <c r="L650" s="112"/>
      <c r="M650" s="112"/>
      <c r="N650" s="112"/>
      <c r="O650" s="112"/>
      <c r="P650" s="112"/>
      <c r="Q650" s="112"/>
      <c r="R650" s="112"/>
      <c r="S650" s="112"/>
      <c r="T650" s="112"/>
      <c r="U650" s="112"/>
      <c r="V650" s="112"/>
      <c r="W650" s="112"/>
      <c r="X650" s="112"/>
      <c r="Y650" s="112"/>
    </row>
    <row r="651" spans="1:25">
      <c r="A651" s="266"/>
      <c r="B651" s="112"/>
      <c r="C651" s="112"/>
      <c r="D651" s="112"/>
      <c r="E651" s="112"/>
      <c r="F651" s="112"/>
      <c r="G651" s="112"/>
      <c r="H651" s="112"/>
      <c r="I651" s="112"/>
      <c r="J651" s="112"/>
      <c r="K651" s="112"/>
      <c r="L651" s="112"/>
      <c r="M651" s="112"/>
      <c r="N651" s="112"/>
      <c r="O651" s="112"/>
      <c r="P651" s="112"/>
      <c r="Q651" s="112"/>
      <c r="R651" s="112"/>
      <c r="S651" s="112"/>
      <c r="T651" s="112"/>
      <c r="U651" s="112"/>
      <c r="V651" s="112"/>
      <c r="W651" s="112"/>
      <c r="X651" s="112"/>
      <c r="Y651" s="112"/>
    </row>
    <row r="652" spans="1:25">
      <c r="A652" s="266"/>
      <c r="B652" s="112"/>
      <c r="C652" s="112"/>
      <c r="D652" s="112"/>
      <c r="E652" s="112"/>
      <c r="F652" s="112"/>
      <c r="G652" s="112"/>
      <c r="H652" s="112"/>
      <c r="I652" s="112"/>
      <c r="J652" s="112"/>
      <c r="K652" s="112"/>
      <c r="L652" s="112"/>
      <c r="M652" s="112"/>
      <c r="N652" s="112"/>
      <c r="O652" s="112"/>
      <c r="P652" s="112"/>
      <c r="Q652" s="112"/>
      <c r="R652" s="112"/>
      <c r="S652" s="112"/>
      <c r="T652" s="112"/>
      <c r="U652" s="112"/>
      <c r="V652" s="112"/>
      <c r="W652" s="112"/>
      <c r="X652" s="112"/>
      <c r="Y652" s="112"/>
    </row>
    <row r="653" spans="1:25">
      <c r="A653" s="266"/>
      <c r="B653" s="112"/>
      <c r="C653" s="112"/>
      <c r="D653" s="112"/>
      <c r="E653" s="112"/>
      <c r="F653" s="112"/>
      <c r="G653" s="112"/>
      <c r="H653" s="112"/>
      <c r="I653" s="112"/>
      <c r="J653" s="112"/>
      <c r="K653" s="112"/>
      <c r="L653" s="112"/>
      <c r="M653" s="112"/>
      <c r="N653" s="112"/>
      <c r="O653" s="112"/>
      <c r="P653" s="112"/>
      <c r="Q653" s="112"/>
      <c r="R653" s="112"/>
      <c r="S653" s="112"/>
      <c r="T653" s="112"/>
      <c r="U653" s="112"/>
      <c r="V653" s="112"/>
      <c r="W653" s="112"/>
      <c r="X653" s="112"/>
      <c r="Y653" s="112"/>
    </row>
    <row r="654" spans="1:25">
      <c r="A654" s="266"/>
      <c r="B654" s="112"/>
      <c r="C654" s="112"/>
      <c r="D654" s="112"/>
      <c r="E654" s="112"/>
      <c r="F654" s="112"/>
      <c r="G654" s="112"/>
      <c r="H654" s="112"/>
      <c r="I654" s="112"/>
      <c r="J654" s="112"/>
      <c r="K654" s="112"/>
      <c r="L654" s="112"/>
      <c r="M654" s="112"/>
      <c r="N654" s="112"/>
      <c r="O654" s="112"/>
      <c r="P654" s="112"/>
      <c r="Q654" s="112"/>
      <c r="R654" s="112"/>
      <c r="S654" s="112"/>
      <c r="T654" s="112"/>
      <c r="U654" s="112"/>
      <c r="V654" s="112"/>
      <c r="W654" s="112"/>
      <c r="X654" s="112"/>
      <c r="Y654" s="112"/>
    </row>
    <row r="655" spans="1:25">
      <c r="A655" s="266"/>
      <c r="B655" s="112"/>
      <c r="C655" s="112"/>
      <c r="D655" s="112"/>
      <c r="E655" s="112"/>
      <c r="F655" s="112"/>
      <c r="G655" s="112"/>
      <c r="H655" s="112"/>
      <c r="I655" s="112"/>
      <c r="J655" s="112"/>
      <c r="K655" s="112"/>
      <c r="L655" s="112"/>
      <c r="M655" s="112"/>
      <c r="N655" s="112"/>
      <c r="O655" s="112"/>
      <c r="P655" s="112"/>
      <c r="Q655" s="112"/>
      <c r="R655" s="112"/>
      <c r="S655" s="112"/>
      <c r="T655" s="112"/>
      <c r="U655" s="112"/>
      <c r="V655" s="112"/>
      <c r="W655" s="112"/>
      <c r="X655" s="112"/>
      <c r="Y655" s="112"/>
    </row>
    <row r="656" spans="1:25">
      <c r="A656" s="266"/>
      <c r="B656" s="112"/>
      <c r="C656" s="112"/>
      <c r="D656" s="112"/>
      <c r="E656" s="112"/>
      <c r="F656" s="112"/>
      <c r="G656" s="112"/>
      <c r="H656" s="112"/>
      <c r="I656" s="112"/>
      <c r="J656" s="112"/>
      <c r="K656" s="112"/>
      <c r="L656" s="112"/>
      <c r="M656" s="112"/>
      <c r="N656" s="112"/>
      <c r="O656" s="112"/>
      <c r="P656" s="112"/>
      <c r="Q656" s="112"/>
      <c r="R656" s="112"/>
      <c r="S656" s="112"/>
      <c r="T656" s="112"/>
      <c r="U656" s="112"/>
      <c r="V656" s="112"/>
      <c r="W656" s="112"/>
      <c r="X656" s="112"/>
      <c r="Y656" s="112"/>
    </row>
    <row r="657" spans="1:25">
      <c r="A657" s="266"/>
      <c r="B657" s="112"/>
      <c r="C657" s="112"/>
      <c r="D657" s="112"/>
      <c r="E657" s="112"/>
      <c r="F657" s="112"/>
      <c r="G657" s="112"/>
      <c r="H657" s="112"/>
      <c r="I657" s="112"/>
      <c r="J657" s="112"/>
      <c r="K657" s="112"/>
      <c r="L657" s="112"/>
      <c r="M657" s="112"/>
      <c r="N657" s="112"/>
      <c r="O657" s="112"/>
      <c r="P657" s="112"/>
      <c r="Q657" s="112"/>
      <c r="R657" s="112"/>
      <c r="S657" s="112"/>
      <c r="T657" s="112"/>
      <c r="U657" s="112"/>
      <c r="V657" s="112"/>
      <c r="W657" s="112"/>
      <c r="X657" s="112"/>
      <c r="Y657" s="112"/>
    </row>
    <row r="658" spans="1:25">
      <c r="A658" s="266"/>
      <c r="B658" s="112"/>
      <c r="C658" s="112"/>
      <c r="D658" s="112"/>
      <c r="E658" s="112"/>
      <c r="F658" s="112"/>
      <c r="G658" s="112"/>
      <c r="H658" s="112"/>
      <c r="I658" s="112"/>
      <c r="J658" s="112"/>
      <c r="K658" s="112"/>
      <c r="L658" s="112"/>
      <c r="M658" s="112"/>
      <c r="N658" s="112"/>
      <c r="O658" s="112"/>
      <c r="P658" s="112"/>
      <c r="Q658" s="112"/>
      <c r="R658" s="112"/>
      <c r="S658" s="112"/>
      <c r="T658" s="112"/>
      <c r="U658" s="112"/>
      <c r="V658" s="112"/>
      <c r="W658" s="112"/>
      <c r="X658" s="112"/>
      <c r="Y658" s="112"/>
    </row>
    <row r="659" spans="1:25">
      <c r="A659" s="266"/>
      <c r="B659" s="112"/>
      <c r="C659" s="112"/>
      <c r="D659" s="112"/>
      <c r="E659" s="112"/>
      <c r="F659" s="112"/>
      <c r="G659" s="112"/>
      <c r="H659" s="112"/>
      <c r="I659" s="112"/>
      <c r="J659" s="112"/>
      <c r="K659" s="112"/>
      <c r="L659" s="112"/>
      <c r="M659" s="112"/>
      <c r="N659" s="112"/>
      <c r="O659" s="112"/>
      <c r="P659" s="112"/>
      <c r="Q659" s="112"/>
      <c r="R659" s="112"/>
      <c r="S659" s="112"/>
      <c r="T659" s="112"/>
      <c r="U659" s="112"/>
      <c r="V659" s="112"/>
      <c r="W659" s="112"/>
      <c r="X659" s="112"/>
      <c r="Y659" s="112"/>
    </row>
    <row r="660" spans="1:25">
      <c r="A660" s="266"/>
      <c r="B660" s="112"/>
      <c r="C660" s="112"/>
      <c r="D660" s="112"/>
      <c r="E660" s="112"/>
      <c r="F660" s="112"/>
      <c r="G660" s="112"/>
      <c r="H660" s="112"/>
      <c r="I660" s="112"/>
      <c r="J660" s="112"/>
      <c r="K660" s="112"/>
      <c r="L660" s="112"/>
      <c r="M660" s="112"/>
      <c r="N660" s="112"/>
      <c r="O660" s="112"/>
      <c r="P660" s="112"/>
      <c r="Q660" s="112"/>
      <c r="R660" s="112"/>
      <c r="S660" s="112"/>
      <c r="T660" s="112"/>
      <c r="U660" s="112"/>
      <c r="V660" s="112"/>
      <c r="W660" s="112"/>
      <c r="X660" s="112"/>
      <c r="Y660" s="112"/>
    </row>
    <row r="661" spans="1:25">
      <c r="A661" s="266"/>
      <c r="B661" s="112"/>
      <c r="C661" s="112"/>
      <c r="D661" s="112"/>
      <c r="E661" s="112"/>
      <c r="F661" s="112"/>
      <c r="G661" s="112"/>
      <c r="H661" s="112"/>
      <c r="I661" s="112"/>
      <c r="J661" s="112"/>
      <c r="K661" s="112"/>
      <c r="L661" s="112"/>
      <c r="M661" s="112"/>
      <c r="N661" s="112"/>
      <c r="O661" s="112"/>
      <c r="P661" s="112"/>
      <c r="Q661" s="112"/>
      <c r="R661" s="112"/>
      <c r="S661" s="112"/>
      <c r="T661" s="112"/>
      <c r="U661" s="112"/>
      <c r="V661" s="112"/>
      <c r="W661" s="112"/>
      <c r="X661" s="112"/>
      <c r="Y661" s="112"/>
    </row>
    <row r="662" spans="1:25">
      <c r="A662" s="266"/>
      <c r="B662" s="112"/>
      <c r="C662" s="112"/>
      <c r="D662" s="112"/>
      <c r="E662" s="112"/>
      <c r="F662" s="112"/>
      <c r="G662" s="112"/>
      <c r="H662" s="112"/>
      <c r="I662" s="112"/>
      <c r="J662" s="112"/>
      <c r="K662" s="112"/>
      <c r="L662" s="112"/>
      <c r="M662" s="112"/>
      <c r="N662" s="112"/>
      <c r="O662" s="112"/>
      <c r="P662" s="112"/>
      <c r="Q662" s="112"/>
      <c r="R662" s="112"/>
      <c r="S662" s="112"/>
      <c r="T662" s="112"/>
      <c r="U662" s="112"/>
      <c r="V662" s="112"/>
      <c r="W662" s="112"/>
      <c r="X662" s="112"/>
      <c r="Y662" s="112"/>
    </row>
    <row r="663" spans="1:25">
      <c r="A663" s="266"/>
      <c r="B663" s="112"/>
      <c r="C663" s="112"/>
      <c r="D663" s="112"/>
      <c r="E663" s="112"/>
      <c r="F663" s="112"/>
      <c r="G663" s="112"/>
      <c r="H663" s="112"/>
      <c r="I663" s="112"/>
      <c r="J663" s="112"/>
      <c r="K663" s="112"/>
      <c r="L663" s="112"/>
      <c r="M663" s="112"/>
      <c r="N663" s="112"/>
      <c r="O663" s="112"/>
      <c r="P663" s="112"/>
      <c r="Q663" s="112"/>
      <c r="R663" s="112"/>
      <c r="S663" s="112"/>
      <c r="T663" s="112"/>
      <c r="U663" s="112"/>
      <c r="V663" s="112"/>
      <c r="W663" s="112"/>
      <c r="X663" s="112"/>
      <c r="Y663" s="112"/>
    </row>
    <row r="664" spans="1:25">
      <c r="A664" s="266"/>
      <c r="B664" s="112"/>
      <c r="C664" s="112"/>
      <c r="D664" s="112"/>
      <c r="E664" s="112"/>
      <c r="F664" s="112"/>
      <c r="G664" s="112"/>
      <c r="H664" s="112"/>
      <c r="I664" s="112"/>
      <c r="J664" s="112"/>
      <c r="K664" s="112"/>
      <c r="L664" s="112"/>
      <c r="M664" s="112"/>
      <c r="N664" s="112"/>
      <c r="O664" s="112"/>
      <c r="P664" s="112"/>
      <c r="Q664" s="112"/>
      <c r="R664" s="112"/>
      <c r="S664" s="112"/>
      <c r="T664" s="112"/>
      <c r="U664" s="112"/>
      <c r="V664" s="112"/>
      <c r="W664" s="112"/>
      <c r="X664" s="112"/>
      <c r="Y664" s="112"/>
    </row>
    <row r="665" spans="1:25">
      <c r="A665" s="266"/>
      <c r="B665" s="112"/>
      <c r="C665" s="112"/>
      <c r="D665" s="112"/>
      <c r="E665" s="112"/>
      <c r="F665" s="112"/>
      <c r="G665" s="112"/>
      <c r="H665" s="112"/>
      <c r="I665" s="112"/>
      <c r="J665" s="112"/>
      <c r="K665" s="112"/>
      <c r="L665" s="112"/>
      <c r="M665" s="112"/>
      <c r="N665" s="112"/>
      <c r="O665" s="112"/>
      <c r="P665" s="112"/>
      <c r="Q665" s="112"/>
      <c r="R665" s="112"/>
      <c r="S665" s="112"/>
      <c r="T665" s="112"/>
      <c r="U665" s="112"/>
      <c r="V665" s="112"/>
      <c r="W665" s="112"/>
      <c r="X665" s="112"/>
      <c r="Y665" s="112"/>
    </row>
    <row r="666" spans="1:25">
      <c r="A666" s="266"/>
      <c r="B666" s="112"/>
      <c r="C666" s="112"/>
      <c r="D666" s="112"/>
      <c r="E666" s="112"/>
      <c r="F666" s="112"/>
      <c r="G666" s="112"/>
      <c r="H666" s="112"/>
      <c r="I666" s="112"/>
      <c r="J666" s="112"/>
      <c r="K666" s="112"/>
      <c r="L666" s="112"/>
      <c r="M666" s="112"/>
      <c r="N666" s="112"/>
      <c r="O666" s="112"/>
      <c r="P666" s="112"/>
      <c r="Q666" s="112"/>
      <c r="R666" s="112"/>
      <c r="S666" s="112"/>
      <c r="T666" s="112"/>
      <c r="U666" s="112"/>
      <c r="V666" s="112"/>
      <c r="W666" s="112"/>
      <c r="X666" s="112"/>
      <c r="Y666" s="112"/>
    </row>
    <row r="667" spans="1:25">
      <c r="A667" s="266"/>
      <c r="B667" s="112"/>
      <c r="C667" s="112"/>
      <c r="D667" s="112"/>
      <c r="E667" s="112"/>
      <c r="F667" s="112"/>
      <c r="G667" s="112"/>
      <c r="H667" s="112"/>
      <c r="I667" s="112"/>
      <c r="J667" s="112"/>
      <c r="K667" s="112"/>
      <c r="L667" s="112"/>
      <c r="M667" s="112"/>
      <c r="N667" s="112"/>
      <c r="O667" s="112"/>
      <c r="P667" s="112"/>
      <c r="Q667" s="112"/>
      <c r="R667" s="112"/>
      <c r="S667" s="112"/>
      <c r="T667" s="112"/>
      <c r="U667" s="112"/>
      <c r="V667" s="112"/>
      <c r="W667" s="112"/>
      <c r="X667" s="112"/>
      <c r="Y667" s="112"/>
    </row>
    <row r="668" spans="1:25">
      <c r="A668" s="266"/>
      <c r="B668" s="112"/>
      <c r="C668" s="112"/>
      <c r="D668" s="112"/>
      <c r="E668" s="112"/>
      <c r="F668" s="112"/>
      <c r="G668" s="112"/>
      <c r="H668" s="112"/>
      <c r="I668" s="112"/>
      <c r="J668" s="112"/>
      <c r="K668" s="112"/>
      <c r="L668" s="112"/>
      <c r="M668" s="112"/>
      <c r="N668" s="112"/>
      <c r="O668" s="112"/>
      <c r="P668" s="112"/>
      <c r="Q668" s="112"/>
      <c r="R668" s="112"/>
      <c r="S668" s="112"/>
      <c r="T668" s="112"/>
      <c r="U668" s="112"/>
      <c r="V668" s="112"/>
      <c r="W668" s="112"/>
      <c r="X668" s="112"/>
      <c r="Y668" s="112"/>
    </row>
    <row r="669" spans="1:25">
      <c r="A669" s="266"/>
      <c r="B669" s="112"/>
      <c r="C669" s="112"/>
      <c r="D669" s="112"/>
      <c r="E669" s="112"/>
      <c r="F669" s="112"/>
      <c r="G669" s="112"/>
      <c r="H669" s="112"/>
      <c r="I669" s="112"/>
      <c r="J669" s="112"/>
      <c r="K669" s="112"/>
      <c r="L669" s="112"/>
      <c r="M669" s="112"/>
      <c r="N669" s="112"/>
      <c r="O669" s="112"/>
      <c r="P669" s="112"/>
      <c r="Q669" s="112"/>
      <c r="R669" s="112"/>
      <c r="S669" s="112"/>
      <c r="T669" s="112"/>
      <c r="U669" s="112"/>
      <c r="V669" s="112"/>
      <c r="W669" s="112"/>
      <c r="X669" s="112"/>
      <c r="Y669" s="112"/>
    </row>
    <row r="670" spans="1:25">
      <c r="A670" s="266"/>
      <c r="B670" s="112"/>
      <c r="C670" s="112"/>
      <c r="D670" s="112"/>
      <c r="E670" s="112"/>
      <c r="F670" s="112"/>
      <c r="G670" s="112"/>
      <c r="H670" s="112"/>
      <c r="I670" s="112"/>
      <c r="J670" s="112"/>
      <c r="K670" s="112"/>
      <c r="L670" s="112"/>
      <c r="M670" s="112"/>
      <c r="N670" s="112"/>
      <c r="O670" s="112"/>
      <c r="P670" s="112"/>
      <c r="Q670" s="112"/>
      <c r="R670" s="112"/>
      <c r="S670" s="112"/>
      <c r="T670" s="112"/>
      <c r="U670" s="112"/>
      <c r="V670" s="112"/>
      <c r="W670" s="112"/>
      <c r="X670" s="112"/>
      <c r="Y670" s="112"/>
    </row>
    <row r="671" spans="1:25">
      <c r="A671" s="266"/>
      <c r="B671" s="112"/>
      <c r="C671" s="112"/>
      <c r="D671" s="112"/>
      <c r="E671" s="112"/>
      <c r="F671" s="112"/>
      <c r="G671" s="112"/>
      <c r="H671" s="112"/>
      <c r="I671" s="112"/>
      <c r="J671" s="112"/>
      <c r="K671" s="112"/>
      <c r="L671" s="112"/>
      <c r="M671" s="112"/>
      <c r="N671" s="112"/>
      <c r="O671" s="112"/>
      <c r="P671" s="112"/>
      <c r="Q671" s="112"/>
      <c r="R671" s="112"/>
      <c r="S671" s="112"/>
      <c r="T671" s="112"/>
      <c r="U671" s="112"/>
      <c r="V671" s="112"/>
      <c r="W671" s="112"/>
      <c r="X671" s="112"/>
      <c r="Y671" s="112"/>
    </row>
    <row r="672" spans="1:25">
      <c r="A672" s="266"/>
      <c r="B672" s="112"/>
      <c r="C672" s="112"/>
      <c r="D672" s="112"/>
      <c r="E672" s="112"/>
      <c r="F672" s="112"/>
      <c r="G672" s="112"/>
      <c r="H672" s="112"/>
      <c r="I672" s="112"/>
      <c r="J672" s="112"/>
      <c r="K672" s="112"/>
      <c r="L672" s="112"/>
      <c r="M672" s="112"/>
      <c r="N672" s="112"/>
      <c r="O672" s="112"/>
      <c r="P672" s="112"/>
      <c r="Q672" s="112"/>
      <c r="R672" s="112"/>
      <c r="S672" s="112"/>
      <c r="T672" s="112"/>
      <c r="U672" s="112"/>
      <c r="V672" s="112"/>
      <c r="W672" s="112"/>
      <c r="X672" s="112"/>
      <c r="Y672" s="112"/>
    </row>
    <row r="673" spans="1:25">
      <c r="A673" s="266"/>
      <c r="B673" s="112"/>
      <c r="C673" s="112"/>
      <c r="D673" s="112"/>
      <c r="E673" s="112"/>
      <c r="F673" s="112"/>
      <c r="G673" s="112"/>
      <c r="H673" s="112"/>
      <c r="I673" s="112"/>
      <c r="J673" s="112"/>
      <c r="K673" s="112"/>
      <c r="L673" s="112"/>
      <c r="M673" s="112"/>
      <c r="N673" s="112"/>
      <c r="O673" s="112"/>
      <c r="P673" s="112"/>
      <c r="Q673" s="112"/>
      <c r="R673" s="112"/>
      <c r="S673" s="112"/>
      <c r="T673" s="112"/>
      <c r="U673" s="112"/>
      <c r="V673" s="112"/>
      <c r="W673" s="112"/>
      <c r="X673" s="112"/>
      <c r="Y673" s="112"/>
    </row>
    <row r="674" spans="1:25">
      <c r="A674" s="266"/>
      <c r="B674" s="112"/>
      <c r="C674" s="112"/>
      <c r="D674" s="112"/>
      <c r="E674" s="112"/>
      <c r="F674" s="112"/>
      <c r="G674" s="112"/>
      <c r="H674" s="112"/>
      <c r="I674" s="112"/>
      <c r="J674" s="112"/>
      <c r="K674" s="112"/>
      <c r="L674" s="112"/>
      <c r="M674" s="112"/>
      <c r="N674" s="112"/>
      <c r="O674" s="112"/>
      <c r="P674" s="112"/>
      <c r="Q674" s="112"/>
      <c r="R674" s="112"/>
      <c r="S674" s="112"/>
      <c r="T674" s="112"/>
      <c r="U674" s="112"/>
      <c r="V674" s="112"/>
      <c r="W674" s="112"/>
      <c r="X674" s="112"/>
      <c r="Y674" s="112"/>
    </row>
    <row r="675" spans="1:25">
      <c r="A675" s="266"/>
      <c r="B675" s="112"/>
      <c r="C675" s="112"/>
      <c r="D675" s="112"/>
      <c r="E675" s="112"/>
      <c r="F675" s="112"/>
      <c r="G675" s="112"/>
      <c r="H675" s="112"/>
      <c r="I675" s="112"/>
      <c r="J675" s="112"/>
      <c r="K675" s="112"/>
      <c r="L675" s="112"/>
      <c r="M675" s="112"/>
      <c r="N675" s="112"/>
      <c r="O675" s="112"/>
      <c r="P675" s="112"/>
      <c r="Q675" s="112"/>
      <c r="R675" s="112"/>
      <c r="S675" s="112"/>
      <c r="T675" s="112"/>
      <c r="U675" s="112"/>
      <c r="V675" s="112"/>
      <c r="W675" s="112"/>
      <c r="X675" s="112"/>
      <c r="Y675" s="112"/>
    </row>
    <row r="676" spans="1:25">
      <c r="A676" s="266"/>
      <c r="B676" s="112"/>
      <c r="C676" s="112"/>
      <c r="D676" s="112"/>
      <c r="E676" s="112"/>
      <c r="F676" s="112"/>
      <c r="G676" s="112"/>
      <c r="H676" s="112"/>
      <c r="I676" s="112"/>
      <c r="J676" s="112"/>
      <c r="K676" s="112"/>
      <c r="L676" s="112"/>
      <c r="M676" s="112"/>
      <c r="N676" s="112"/>
      <c r="O676" s="112"/>
      <c r="P676" s="112"/>
      <c r="Q676" s="112"/>
      <c r="R676" s="112"/>
      <c r="S676" s="112"/>
      <c r="T676" s="112"/>
      <c r="U676" s="112"/>
      <c r="V676" s="112"/>
      <c r="W676" s="112"/>
      <c r="X676" s="112"/>
      <c r="Y676" s="112"/>
    </row>
    <row r="677" spans="1:25">
      <c r="A677" s="266"/>
      <c r="B677" s="112"/>
      <c r="C677" s="112"/>
      <c r="D677" s="112"/>
      <c r="E677" s="112"/>
      <c r="F677" s="112"/>
      <c r="G677" s="112"/>
      <c r="H677" s="112"/>
      <c r="I677" s="112"/>
      <c r="J677" s="112"/>
      <c r="K677" s="112"/>
      <c r="L677" s="112"/>
      <c r="M677" s="112"/>
      <c r="N677" s="112"/>
      <c r="O677" s="112"/>
      <c r="P677" s="112"/>
      <c r="Q677" s="112"/>
      <c r="R677" s="112"/>
      <c r="S677" s="112"/>
      <c r="T677" s="112"/>
      <c r="U677" s="112"/>
      <c r="V677" s="112"/>
      <c r="W677" s="112"/>
      <c r="X677" s="112"/>
      <c r="Y677" s="112"/>
    </row>
    <row r="678" spans="1:25">
      <c r="A678" s="266"/>
      <c r="B678" s="112"/>
      <c r="C678" s="112"/>
      <c r="D678" s="112"/>
      <c r="E678" s="112"/>
      <c r="F678" s="112"/>
      <c r="G678" s="112"/>
      <c r="H678" s="112"/>
      <c r="I678" s="112"/>
      <c r="J678" s="112"/>
      <c r="K678" s="112"/>
      <c r="L678" s="112"/>
      <c r="M678" s="112"/>
      <c r="N678" s="112"/>
      <c r="O678" s="112"/>
      <c r="P678" s="112"/>
      <c r="Q678" s="112"/>
      <c r="R678" s="112"/>
      <c r="S678" s="112"/>
      <c r="T678" s="112"/>
      <c r="U678" s="112"/>
      <c r="V678" s="112"/>
      <c r="W678" s="112"/>
      <c r="X678" s="112"/>
      <c r="Y678" s="112"/>
    </row>
    <row r="679" spans="1:25">
      <c r="A679" s="266"/>
      <c r="B679" s="112"/>
      <c r="C679" s="112"/>
      <c r="D679" s="112"/>
      <c r="E679" s="112"/>
      <c r="F679" s="112"/>
      <c r="G679" s="112"/>
      <c r="H679" s="112"/>
      <c r="I679" s="112"/>
      <c r="J679" s="112"/>
      <c r="K679" s="112"/>
      <c r="L679" s="112"/>
      <c r="M679" s="112"/>
      <c r="N679" s="112"/>
      <c r="O679" s="112"/>
      <c r="P679" s="112"/>
      <c r="Q679" s="112"/>
      <c r="R679" s="112"/>
      <c r="S679" s="112"/>
      <c r="T679" s="112"/>
      <c r="U679" s="112"/>
      <c r="V679" s="112"/>
      <c r="W679" s="112"/>
      <c r="X679" s="112"/>
      <c r="Y679" s="112"/>
    </row>
    <row r="680" spans="1:25">
      <c r="A680" s="266"/>
      <c r="B680" s="112"/>
      <c r="C680" s="112"/>
      <c r="D680" s="112"/>
      <c r="E680" s="112"/>
      <c r="F680" s="112"/>
      <c r="G680" s="112"/>
      <c r="H680" s="112"/>
      <c r="I680" s="112"/>
      <c r="J680" s="112"/>
      <c r="K680" s="112"/>
      <c r="L680" s="112"/>
      <c r="M680" s="112"/>
      <c r="N680" s="112"/>
      <c r="O680" s="112"/>
      <c r="P680" s="112"/>
      <c r="Q680" s="112"/>
      <c r="R680" s="112"/>
      <c r="S680" s="112"/>
      <c r="T680" s="112"/>
      <c r="U680" s="112"/>
      <c r="V680" s="112"/>
      <c r="W680" s="112"/>
      <c r="X680" s="112"/>
      <c r="Y680" s="112"/>
    </row>
    <row r="681" spans="1:25">
      <c r="A681" s="266"/>
      <c r="B681" s="112"/>
      <c r="C681" s="112"/>
      <c r="D681" s="112"/>
      <c r="E681" s="112"/>
      <c r="F681" s="112"/>
      <c r="G681" s="112"/>
      <c r="H681" s="112"/>
      <c r="I681" s="112"/>
      <c r="J681" s="112"/>
      <c r="K681" s="112"/>
      <c r="L681" s="112"/>
      <c r="M681" s="112"/>
      <c r="N681" s="112"/>
      <c r="O681" s="112"/>
      <c r="P681" s="112"/>
      <c r="Q681" s="112"/>
      <c r="R681" s="112"/>
      <c r="S681" s="112"/>
      <c r="T681" s="112"/>
      <c r="U681" s="112"/>
      <c r="V681" s="112"/>
      <c r="W681" s="112"/>
      <c r="X681" s="112"/>
      <c r="Y681" s="112"/>
    </row>
    <row r="682" spans="1:25">
      <c r="A682" s="266"/>
      <c r="B682" s="112"/>
      <c r="C682" s="112"/>
      <c r="D682" s="112"/>
      <c r="E682" s="112"/>
      <c r="F682" s="112"/>
      <c r="G682" s="112"/>
      <c r="H682" s="112"/>
      <c r="I682" s="112"/>
      <c r="J682" s="112"/>
      <c r="K682" s="112"/>
      <c r="L682" s="112"/>
      <c r="M682" s="112"/>
      <c r="N682" s="112"/>
      <c r="O682" s="112"/>
      <c r="P682" s="112"/>
      <c r="Q682" s="112"/>
      <c r="R682" s="112"/>
      <c r="S682" s="112"/>
      <c r="T682" s="112"/>
      <c r="U682" s="112"/>
      <c r="V682" s="112"/>
      <c r="W682" s="112"/>
      <c r="X682" s="112"/>
      <c r="Y682" s="112"/>
    </row>
    <row r="683" spans="1:25">
      <c r="A683" s="266"/>
      <c r="B683" s="112"/>
      <c r="C683" s="112"/>
      <c r="D683" s="112"/>
      <c r="E683" s="112"/>
      <c r="F683" s="112"/>
      <c r="G683" s="112"/>
      <c r="H683" s="112"/>
      <c r="I683" s="112"/>
      <c r="J683" s="112"/>
      <c r="K683" s="112"/>
      <c r="L683" s="112"/>
      <c r="M683" s="112"/>
      <c r="N683" s="112"/>
      <c r="O683" s="112"/>
      <c r="P683" s="112"/>
      <c r="Q683" s="112"/>
      <c r="R683" s="112"/>
      <c r="S683" s="112"/>
      <c r="T683" s="112"/>
      <c r="U683" s="112"/>
      <c r="V683" s="112"/>
      <c r="W683" s="112"/>
      <c r="X683" s="112"/>
      <c r="Y683" s="112"/>
    </row>
    <row r="684" spans="1:25">
      <c r="A684" s="266"/>
      <c r="B684" s="112"/>
      <c r="C684" s="112"/>
      <c r="D684" s="112"/>
      <c r="E684" s="112"/>
      <c r="F684" s="112"/>
      <c r="G684" s="112"/>
      <c r="H684" s="112"/>
      <c r="I684" s="112"/>
      <c r="J684" s="112"/>
      <c r="K684" s="112"/>
      <c r="L684" s="112"/>
      <c r="M684" s="112"/>
      <c r="N684" s="112"/>
      <c r="O684" s="112"/>
      <c r="P684" s="112"/>
      <c r="Q684" s="112"/>
      <c r="R684" s="112"/>
      <c r="S684" s="112"/>
      <c r="T684" s="112"/>
      <c r="U684" s="112"/>
      <c r="V684" s="112"/>
      <c r="W684" s="112"/>
      <c r="X684" s="112"/>
      <c r="Y684" s="112"/>
    </row>
    <row r="685" spans="1:25">
      <c r="A685" s="266"/>
      <c r="B685" s="112"/>
      <c r="C685" s="112"/>
      <c r="D685" s="112"/>
      <c r="E685" s="112"/>
      <c r="F685" s="112"/>
      <c r="G685" s="112"/>
      <c r="H685" s="112"/>
      <c r="I685" s="112"/>
      <c r="J685" s="112"/>
      <c r="K685" s="112"/>
      <c r="L685" s="112"/>
      <c r="M685" s="112"/>
      <c r="N685" s="112"/>
      <c r="O685" s="112"/>
      <c r="P685" s="112"/>
      <c r="Q685" s="112"/>
      <c r="R685" s="112"/>
      <c r="S685" s="112"/>
      <c r="T685" s="112"/>
      <c r="U685" s="112"/>
      <c r="V685" s="112"/>
      <c r="W685" s="112"/>
      <c r="X685" s="112"/>
      <c r="Y685" s="112"/>
    </row>
    <row r="686" spans="1:25">
      <c r="A686" s="266"/>
      <c r="B686" s="112"/>
      <c r="C686" s="112"/>
      <c r="D686" s="112"/>
      <c r="E686" s="112"/>
      <c r="F686" s="112"/>
      <c r="G686" s="112"/>
      <c r="H686" s="112"/>
      <c r="I686" s="112"/>
      <c r="J686" s="112"/>
      <c r="K686" s="112"/>
      <c r="L686" s="112"/>
      <c r="M686" s="112"/>
      <c r="N686" s="112"/>
      <c r="O686" s="112"/>
      <c r="P686" s="112"/>
      <c r="Q686" s="112"/>
      <c r="R686" s="112"/>
      <c r="S686" s="112"/>
      <c r="T686" s="112"/>
      <c r="U686" s="112"/>
      <c r="V686" s="112"/>
      <c r="W686" s="112"/>
      <c r="X686" s="112"/>
      <c r="Y686" s="112"/>
    </row>
    <row r="687" spans="1:25">
      <c r="A687" s="266"/>
      <c r="B687" s="112"/>
      <c r="C687" s="112"/>
      <c r="D687" s="112"/>
      <c r="E687" s="112"/>
      <c r="F687" s="112"/>
      <c r="G687" s="112"/>
      <c r="H687" s="112"/>
      <c r="I687" s="112"/>
      <c r="J687" s="112"/>
      <c r="K687" s="112"/>
      <c r="L687" s="112"/>
      <c r="M687" s="112"/>
      <c r="N687" s="112"/>
      <c r="O687" s="112"/>
      <c r="P687" s="112"/>
      <c r="Q687" s="112"/>
      <c r="R687" s="112"/>
      <c r="S687" s="112"/>
      <c r="T687" s="112"/>
      <c r="U687" s="112"/>
      <c r="V687" s="112"/>
      <c r="W687" s="112"/>
      <c r="X687" s="112"/>
      <c r="Y687" s="112"/>
    </row>
    <row r="688" spans="1:25">
      <c r="A688" s="266"/>
      <c r="B688" s="112"/>
      <c r="C688" s="112"/>
      <c r="D688" s="112"/>
      <c r="E688" s="112"/>
      <c r="F688" s="112"/>
      <c r="G688" s="112"/>
      <c r="H688" s="112"/>
      <c r="I688" s="112"/>
      <c r="J688" s="112"/>
      <c r="K688" s="112"/>
      <c r="L688" s="112"/>
      <c r="M688" s="112"/>
      <c r="N688" s="112"/>
      <c r="O688" s="112"/>
      <c r="P688" s="112"/>
      <c r="Q688" s="112"/>
      <c r="R688" s="112"/>
      <c r="S688" s="112"/>
      <c r="T688" s="112"/>
      <c r="U688" s="112"/>
      <c r="V688" s="112"/>
      <c r="W688" s="112"/>
      <c r="X688" s="112"/>
      <c r="Y688" s="112"/>
    </row>
    <row r="689" spans="1:25">
      <c r="A689" s="266"/>
      <c r="B689" s="112"/>
      <c r="C689" s="112"/>
      <c r="D689" s="112"/>
      <c r="E689" s="112"/>
      <c r="F689" s="112"/>
      <c r="G689" s="112"/>
      <c r="H689" s="112"/>
      <c r="I689" s="112"/>
      <c r="J689" s="112"/>
      <c r="K689" s="112"/>
      <c r="L689" s="112"/>
      <c r="M689" s="112"/>
      <c r="N689" s="112"/>
      <c r="O689" s="112"/>
      <c r="P689" s="112"/>
      <c r="Q689" s="112"/>
      <c r="R689" s="112"/>
      <c r="S689" s="112"/>
      <c r="T689" s="112"/>
      <c r="U689" s="112"/>
      <c r="V689" s="112"/>
      <c r="W689" s="112"/>
      <c r="X689" s="112"/>
      <c r="Y689" s="112"/>
    </row>
    <row r="690" spans="1:25">
      <c r="A690" s="266"/>
      <c r="B690" s="112"/>
      <c r="C690" s="112"/>
      <c r="D690" s="112"/>
      <c r="E690" s="112"/>
      <c r="F690" s="112"/>
      <c r="G690" s="112"/>
      <c r="H690" s="112"/>
      <c r="I690" s="112"/>
      <c r="J690" s="112"/>
      <c r="K690" s="112"/>
      <c r="L690" s="112"/>
      <c r="M690" s="112"/>
      <c r="N690" s="112"/>
      <c r="O690" s="112"/>
      <c r="P690" s="112"/>
      <c r="Q690" s="112"/>
      <c r="R690" s="112"/>
      <c r="S690" s="112"/>
      <c r="T690" s="112"/>
      <c r="U690" s="112"/>
      <c r="V690" s="112"/>
      <c r="W690" s="112"/>
      <c r="X690" s="112"/>
      <c r="Y690" s="112"/>
    </row>
    <row r="691" spans="1:25">
      <c r="A691" s="266"/>
      <c r="B691" s="112"/>
      <c r="C691" s="112"/>
      <c r="D691" s="112"/>
      <c r="E691" s="112"/>
      <c r="F691" s="112"/>
      <c r="G691" s="112"/>
      <c r="H691" s="112"/>
      <c r="I691" s="112"/>
      <c r="J691" s="112"/>
      <c r="K691" s="112"/>
      <c r="L691" s="112"/>
      <c r="M691" s="112"/>
      <c r="N691" s="112"/>
      <c r="O691" s="112"/>
      <c r="P691" s="112"/>
      <c r="Q691" s="112"/>
      <c r="R691" s="112"/>
      <c r="S691" s="112"/>
      <c r="T691" s="112"/>
      <c r="U691" s="112"/>
      <c r="V691" s="112"/>
      <c r="W691" s="112"/>
      <c r="X691" s="112"/>
      <c r="Y691" s="112"/>
    </row>
    <row r="692" spans="1:25">
      <c r="A692" s="266"/>
      <c r="B692" s="112"/>
      <c r="C692" s="112"/>
      <c r="D692" s="112"/>
      <c r="E692" s="112"/>
      <c r="F692" s="112"/>
      <c r="G692" s="112"/>
      <c r="H692" s="112"/>
      <c r="I692" s="112"/>
      <c r="J692" s="112"/>
      <c r="K692" s="112"/>
      <c r="L692" s="112"/>
      <c r="M692" s="112"/>
      <c r="N692" s="112"/>
      <c r="O692" s="112"/>
      <c r="P692" s="112"/>
      <c r="Q692" s="112"/>
      <c r="R692" s="112"/>
      <c r="S692" s="112"/>
      <c r="T692" s="112"/>
      <c r="U692" s="112"/>
      <c r="V692" s="112"/>
      <c r="W692" s="112"/>
      <c r="X692" s="112"/>
      <c r="Y692" s="112"/>
    </row>
    <row r="693" spans="1:25">
      <c r="A693" s="266"/>
      <c r="B693" s="112"/>
      <c r="C693" s="112"/>
      <c r="D693" s="112"/>
      <c r="E693" s="112"/>
      <c r="F693" s="112"/>
      <c r="G693" s="112"/>
      <c r="H693" s="112"/>
      <c r="I693" s="112"/>
      <c r="J693" s="112"/>
      <c r="K693" s="112"/>
      <c r="L693" s="112"/>
      <c r="M693" s="112"/>
      <c r="N693" s="112"/>
      <c r="O693" s="112"/>
      <c r="P693" s="112"/>
      <c r="Q693" s="112"/>
      <c r="R693" s="112"/>
      <c r="S693" s="112"/>
      <c r="T693" s="112"/>
      <c r="U693" s="112"/>
      <c r="V693" s="112"/>
      <c r="W693" s="112"/>
      <c r="X693" s="112"/>
      <c r="Y693" s="112"/>
    </row>
    <row r="694" spans="1:25">
      <c r="A694" s="266"/>
      <c r="B694" s="112"/>
      <c r="C694" s="112"/>
      <c r="D694" s="112"/>
      <c r="E694" s="112"/>
      <c r="F694" s="112"/>
      <c r="G694" s="112"/>
      <c r="H694" s="112"/>
      <c r="I694" s="112"/>
      <c r="J694" s="112"/>
      <c r="K694" s="112"/>
      <c r="L694" s="112"/>
      <c r="M694" s="112"/>
      <c r="N694" s="112"/>
      <c r="O694" s="112"/>
      <c r="P694" s="112"/>
      <c r="Q694" s="112"/>
      <c r="R694" s="112"/>
      <c r="S694" s="112"/>
      <c r="T694" s="112"/>
      <c r="U694" s="112"/>
      <c r="V694" s="112"/>
      <c r="W694" s="112"/>
      <c r="X694" s="112"/>
      <c r="Y694" s="112"/>
    </row>
    <row r="695" spans="1:25">
      <c r="A695" s="266"/>
      <c r="B695" s="112"/>
      <c r="C695" s="112"/>
      <c r="D695" s="112"/>
      <c r="E695" s="112"/>
      <c r="F695" s="112"/>
      <c r="G695" s="112"/>
      <c r="H695" s="112"/>
      <c r="I695" s="112"/>
      <c r="J695" s="112"/>
      <c r="K695" s="112"/>
      <c r="L695" s="112"/>
      <c r="M695" s="112"/>
      <c r="N695" s="112"/>
      <c r="O695" s="112"/>
      <c r="P695" s="112"/>
      <c r="Q695" s="112"/>
      <c r="R695" s="112"/>
      <c r="S695" s="112"/>
      <c r="T695" s="112"/>
      <c r="U695" s="112"/>
      <c r="V695" s="112"/>
      <c r="W695" s="112"/>
      <c r="X695" s="112"/>
      <c r="Y695" s="112"/>
    </row>
    <row r="696" spans="1:25">
      <c r="A696" s="266"/>
      <c r="B696" s="112"/>
      <c r="C696" s="112"/>
      <c r="D696" s="112"/>
      <c r="E696" s="112"/>
      <c r="F696" s="112"/>
      <c r="G696" s="112"/>
      <c r="H696" s="112"/>
      <c r="I696" s="112"/>
      <c r="J696" s="112"/>
      <c r="K696" s="112"/>
      <c r="L696" s="112"/>
      <c r="M696" s="112"/>
      <c r="N696" s="112"/>
      <c r="O696" s="112"/>
      <c r="P696" s="112"/>
      <c r="Q696" s="112"/>
      <c r="R696" s="112"/>
      <c r="S696" s="112"/>
      <c r="T696" s="112"/>
      <c r="U696" s="112"/>
      <c r="V696" s="112"/>
      <c r="W696" s="112"/>
      <c r="X696" s="112"/>
      <c r="Y696" s="112"/>
    </row>
    <row r="697" spans="1:25">
      <c r="A697" s="266"/>
      <c r="B697" s="112"/>
      <c r="C697" s="112"/>
      <c r="D697" s="112"/>
      <c r="E697" s="112"/>
      <c r="F697" s="112"/>
      <c r="G697" s="112"/>
      <c r="H697" s="112"/>
      <c r="I697" s="112"/>
      <c r="J697" s="112"/>
      <c r="K697" s="112"/>
      <c r="L697" s="112"/>
      <c r="M697" s="112"/>
      <c r="N697" s="112"/>
      <c r="O697" s="112"/>
      <c r="P697" s="112"/>
      <c r="Q697" s="112"/>
      <c r="R697" s="112"/>
      <c r="S697" s="112"/>
      <c r="T697" s="112"/>
      <c r="U697" s="112"/>
      <c r="V697" s="112"/>
      <c r="W697" s="112"/>
      <c r="X697" s="112"/>
      <c r="Y697" s="112"/>
    </row>
    <row r="698" spans="1:25">
      <c r="A698" s="266"/>
      <c r="B698" s="112"/>
      <c r="C698" s="112"/>
      <c r="D698" s="112"/>
      <c r="E698" s="112"/>
      <c r="F698" s="112"/>
      <c r="G698" s="112"/>
      <c r="H698" s="112"/>
      <c r="I698" s="112"/>
      <c r="J698" s="112"/>
      <c r="K698" s="112"/>
      <c r="L698" s="112"/>
      <c r="M698" s="112"/>
      <c r="N698" s="112"/>
      <c r="O698" s="112"/>
      <c r="P698" s="112"/>
      <c r="Q698" s="112"/>
      <c r="R698" s="112"/>
      <c r="S698" s="112"/>
      <c r="T698" s="112"/>
      <c r="U698" s="112"/>
      <c r="V698" s="112"/>
      <c r="W698" s="112"/>
      <c r="X698" s="112"/>
      <c r="Y698" s="112"/>
    </row>
    <row r="699" spans="1:25">
      <c r="A699" s="266"/>
      <c r="B699" s="112"/>
      <c r="C699" s="112"/>
      <c r="D699" s="112"/>
      <c r="E699" s="112"/>
      <c r="F699" s="112"/>
      <c r="G699" s="112"/>
      <c r="H699" s="112"/>
      <c r="I699" s="112"/>
      <c r="J699" s="112"/>
      <c r="K699" s="112"/>
      <c r="L699" s="112"/>
      <c r="M699" s="112"/>
      <c r="N699" s="112"/>
      <c r="O699" s="112"/>
      <c r="P699" s="112"/>
      <c r="Q699" s="112"/>
      <c r="R699" s="112"/>
      <c r="S699" s="112"/>
      <c r="T699" s="112"/>
      <c r="U699" s="112"/>
      <c r="V699" s="112"/>
      <c r="W699" s="112"/>
      <c r="X699" s="112"/>
      <c r="Y699" s="112"/>
    </row>
    <row r="700" spans="1:25">
      <c r="A700" s="266"/>
      <c r="B700" s="112"/>
      <c r="C700" s="112"/>
      <c r="D700" s="112"/>
      <c r="E700" s="112"/>
      <c r="F700" s="112"/>
      <c r="G700" s="112"/>
      <c r="H700" s="112"/>
      <c r="I700" s="112"/>
      <c r="J700" s="112"/>
      <c r="K700" s="112"/>
      <c r="L700" s="112"/>
      <c r="M700" s="112"/>
      <c r="N700" s="112"/>
      <c r="O700" s="112"/>
      <c r="P700" s="112"/>
      <c r="Q700" s="112"/>
      <c r="R700" s="112"/>
      <c r="S700" s="112"/>
      <c r="T700" s="112"/>
      <c r="U700" s="112"/>
      <c r="V700" s="112"/>
      <c r="W700" s="112"/>
      <c r="X700" s="112"/>
      <c r="Y700" s="112"/>
    </row>
    <row r="701" spans="1:25">
      <c r="A701" s="266"/>
      <c r="B701" s="112"/>
      <c r="C701" s="112"/>
      <c r="D701" s="112"/>
      <c r="E701" s="112"/>
      <c r="F701" s="112"/>
      <c r="G701" s="112"/>
      <c r="H701" s="112"/>
      <c r="I701" s="112"/>
      <c r="J701" s="112"/>
      <c r="K701" s="112"/>
      <c r="L701" s="112"/>
      <c r="M701" s="112"/>
      <c r="N701" s="112"/>
      <c r="O701" s="112"/>
      <c r="P701" s="112"/>
      <c r="Q701" s="112"/>
      <c r="R701" s="112"/>
      <c r="S701" s="112"/>
      <c r="T701" s="112"/>
      <c r="U701" s="112"/>
      <c r="V701" s="112"/>
      <c r="W701" s="112"/>
      <c r="X701" s="112"/>
      <c r="Y701" s="112"/>
    </row>
    <row r="702" spans="1:25">
      <c r="A702" s="266"/>
      <c r="B702" s="112"/>
      <c r="C702" s="112"/>
      <c r="D702" s="112"/>
      <c r="E702" s="112"/>
      <c r="F702" s="112"/>
      <c r="G702" s="112"/>
      <c r="H702" s="112"/>
      <c r="I702" s="112"/>
      <c r="J702" s="112"/>
      <c r="K702" s="112"/>
      <c r="L702" s="112"/>
      <c r="M702" s="112"/>
      <c r="N702" s="112"/>
      <c r="O702" s="112"/>
      <c r="P702" s="112"/>
      <c r="Q702" s="112"/>
      <c r="R702" s="112"/>
      <c r="S702" s="112"/>
      <c r="T702" s="112"/>
      <c r="U702" s="112"/>
      <c r="V702" s="112"/>
      <c r="W702" s="112"/>
      <c r="X702" s="112"/>
      <c r="Y702" s="112"/>
    </row>
    <row r="703" spans="1:25">
      <c r="A703" s="266"/>
      <c r="B703" s="112"/>
      <c r="C703" s="112"/>
      <c r="D703" s="112"/>
      <c r="E703" s="112"/>
      <c r="F703" s="112"/>
      <c r="G703" s="112"/>
      <c r="H703" s="112"/>
      <c r="I703" s="112"/>
      <c r="J703" s="112"/>
      <c r="K703" s="112"/>
      <c r="L703" s="112"/>
      <c r="M703" s="112"/>
      <c r="N703" s="112"/>
      <c r="O703" s="112"/>
      <c r="P703" s="112"/>
      <c r="Q703" s="112"/>
      <c r="R703" s="112"/>
      <c r="S703" s="112"/>
      <c r="T703" s="112"/>
      <c r="U703" s="112"/>
      <c r="V703" s="112"/>
      <c r="W703" s="112"/>
      <c r="X703" s="112"/>
      <c r="Y703" s="112"/>
    </row>
    <row r="704" spans="1:25">
      <c r="A704" s="266"/>
      <c r="B704" s="112"/>
      <c r="C704" s="112"/>
      <c r="D704" s="112"/>
      <c r="E704" s="112"/>
      <c r="F704" s="112"/>
      <c r="G704" s="112"/>
      <c r="H704" s="112"/>
      <c r="I704" s="112"/>
      <c r="J704" s="112"/>
      <c r="K704" s="112"/>
      <c r="L704" s="112"/>
      <c r="M704" s="112"/>
      <c r="N704" s="112"/>
      <c r="O704" s="112"/>
      <c r="P704" s="112"/>
      <c r="Q704" s="112"/>
      <c r="R704" s="112"/>
      <c r="S704" s="112"/>
      <c r="T704" s="112"/>
      <c r="U704" s="112"/>
      <c r="V704" s="112"/>
      <c r="W704" s="112"/>
      <c r="X704" s="112"/>
      <c r="Y704" s="112"/>
    </row>
    <row r="705" spans="1:25">
      <c r="A705" s="266"/>
      <c r="B705" s="112"/>
      <c r="C705" s="112"/>
      <c r="D705" s="112"/>
      <c r="E705" s="112"/>
      <c r="F705" s="112"/>
      <c r="G705" s="112"/>
      <c r="H705" s="112"/>
      <c r="I705" s="112"/>
      <c r="J705" s="112"/>
      <c r="K705" s="112"/>
      <c r="L705" s="112"/>
      <c r="M705" s="112"/>
      <c r="N705" s="112"/>
      <c r="O705" s="112"/>
      <c r="P705" s="112"/>
      <c r="Q705" s="112"/>
      <c r="R705" s="112"/>
      <c r="S705" s="112"/>
      <c r="T705" s="112"/>
      <c r="U705" s="112"/>
      <c r="V705" s="112"/>
      <c r="W705" s="112"/>
      <c r="X705" s="112"/>
      <c r="Y705" s="112"/>
    </row>
    <row r="706" spans="1:25">
      <c r="A706" s="266"/>
      <c r="B706" s="112"/>
      <c r="C706" s="112"/>
      <c r="D706" s="112"/>
      <c r="E706" s="112"/>
      <c r="F706" s="112"/>
      <c r="G706" s="112"/>
      <c r="H706" s="112"/>
      <c r="I706" s="112"/>
      <c r="J706" s="112"/>
      <c r="K706" s="112"/>
      <c r="L706" s="112"/>
      <c r="M706" s="112"/>
      <c r="N706" s="112"/>
      <c r="O706" s="112"/>
      <c r="P706" s="112"/>
      <c r="Q706" s="112"/>
      <c r="R706" s="112"/>
      <c r="S706" s="112"/>
      <c r="T706" s="112"/>
      <c r="U706" s="112"/>
      <c r="V706" s="112"/>
      <c r="W706" s="112"/>
      <c r="X706" s="112"/>
      <c r="Y706" s="112"/>
    </row>
    <row r="707" spans="1:25">
      <c r="A707" s="266"/>
      <c r="B707" s="112"/>
      <c r="C707" s="112"/>
      <c r="D707" s="112"/>
      <c r="E707" s="112"/>
      <c r="F707" s="112"/>
      <c r="G707" s="112"/>
      <c r="H707" s="112"/>
      <c r="I707" s="112"/>
      <c r="J707" s="112"/>
      <c r="K707" s="112"/>
      <c r="L707" s="112"/>
      <c r="M707" s="112"/>
      <c r="N707" s="112"/>
      <c r="O707" s="112"/>
      <c r="P707" s="112"/>
      <c r="Q707" s="112"/>
      <c r="R707" s="112"/>
      <c r="S707" s="112"/>
      <c r="T707" s="112"/>
      <c r="U707" s="112"/>
      <c r="V707" s="112"/>
      <c r="W707" s="112"/>
      <c r="X707" s="112"/>
      <c r="Y707" s="112"/>
    </row>
    <row r="708" spans="1:25">
      <c r="A708" s="266"/>
      <c r="B708" s="112"/>
      <c r="C708" s="112"/>
      <c r="D708" s="112"/>
      <c r="E708" s="112"/>
      <c r="F708" s="112"/>
      <c r="G708" s="112"/>
      <c r="H708" s="112"/>
      <c r="I708" s="112"/>
      <c r="J708" s="112"/>
      <c r="K708" s="112"/>
      <c r="L708" s="112"/>
      <c r="M708" s="112"/>
      <c r="N708" s="112"/>
      <c r="O708" s="112"/>
      <c r="P708" s="112"/>
      <c r="Q708" s="112"/>
      <c r="R708" s="112"/>
      <c r="S708" s="112"/>
      <c r="T708" s="112"/>
      <c r="U708" s="112"/>
      <c r="V708" s="112"/>
      <c r="W708" s="112"/>
      <c r="X708" s="112"/>
      <c r="Y708" s="112"/>
    </row>
    <row r="709" spans="1:25">
      <c r="A709" s="266"/>
      <c r="B709" s="112"/>
      <c r="C709" s="112"/>
      <c r="D709" s="112"/>
      <c r="E709" s="112"/>
      <c r="F709" s="112"/>
      <c r="G709" s="112"/>
      <c r="H709" s="112"/>
      <c r="I709" s="112"/>
      <c r="J709" s="112"/>
      <c r="K709" s="112"/>
      <c r="L709" s="112"/>
      <c r="M709" s="112"/>
      <c r="N709" s="112"/>
      <c r="O709" s="112"/>
      <c r="P709" s="112"/>
      <c r="Q709" s="112"/>
      <c r="R709" s="112"/>
      <c r="S709" s="112"/>
      <c r="T709" s="112"/>
      <c r="U709" s="112"/>
      <c r="V709" s="112"/>
      <c r="W709" s="112"/>
      <c r="X709" s="112"/>
      <c r="Y709" s="112"/>
    </row>
    <row r="710" spans="1:25">
      <c r="A710" s="266"/>
      <c r="B710" s="112"/>
      <c r="C710" s="112"/>
      <c r="D710" s="112"/>
      <c r="E710" s="112"/>
      <c r="F710" s="112"/>
      <c r="G710" s="112"/>
      <c r="H710" s="112"/>
      <c r="I710" s="112"/>
      <c r="J710" s="112"/>
      <c r="K710" s="112"/>
      <c r="L710" s="112"/>
      <c r="M710" s="112"/>
      <c r="N710" s="112"/>
      <c r="O710" s="112"/>
      <c r="P710" s="112"/>
      <c r="Q710" s="112"/>
      <c r="R710" s="112"/>
      <c r="S710" s="112"/>
      <c r="T710" s="112"/>
      <c r="U710" s="112"/>
      <c r="V710" s="112"/>
      <c r="W710" s="112"/>
      <c r="X710" s="112"/>
      <c r="Y710" s="112"/>
    </row>
    <row r="711" spans="1:25">
      <c r="A711" s="266"/>
      <c r="B711" s="112"/>
      <c r="C711" s="112"/>
      <c r="D711" s="112"/>
      <c r="E711" s="112"/>
      <c r="F711" s="112"/>
      <c r="G711" s="112"/>
      <c r="H711" s="112"/>
      <c r="I711" s="112"/>
      <c r="J711" s="112"/>
      <c r="K711" s="112"/>
      <c r="L711" s="112"/>
      <c r="M711" s="112"/>
      <c r="N711" s="112"/>
      <c r="O711" s="112"/>
      <c r="P711" s="112"/>
      <c r="Q711" s="112"/>
      <c r="R711" s="112"/>
      <c r="S711" s="112"/>
      <c r="T711" s="112"/>
      <c r="U711" s="112"/>
      <c r="V711" s="112"/>
      <c r="W711" s="112"/>
      <c r="X711" s="112"/>
      <c r="Y711" s="112"/>
    </row>
    <row r="712" spans="1:25">
      <c r="A712" s="266"/>
      <c r="B712" s="112"/>
      <c r="C712" s="112"/>
      <c r="D712" s="112"/>
      <c r="E712" s="112"/>
      <c r="F712" s="112"/>
      <c r="G712" s="112"/>
      <c r="H712" s="112"/>
      <c r="I712" s="112"/>
      <c r="J712" s="112"/>
      <c r="K712" s="112"/>
      <c r="L712" s="112"/>
      <c r="M712" s="112"/>
      <c r="N712" s="112"/>
      <c r="O712" s="112"/>
      <c r="P712" s="112"/>
      <c r="Q712" s="112"/>
      <c r="R712" s="112"/>
      <c r="S712" s="112"/>
      <c r="T712" s="112"/>
      <c r="U712" s="112"/>
      <c r="V712" s="112"/>
      <c r="W712" s="112"/>
      <c r="X712" s="112"/>
      <c r="Y712" s="112"/>
    </row>
    <row r="713" spans="1:25">
      <c r="A713" s="266"/>
      <c r="B713" s="112"/>
      <c r="C713" s="112"/>
      <c r="D713" s="112"/>
      <c r="E713" s="112"/>
      <c r="F713" s="112"/>
      <c r="G713" s="112"/>
      <c r="H713" s="112"/>
      <c r="I713" s="112"/>
      <c r="J713" s="112"/>
      <c r="K713" s="112"/>
      <c r="L713" s="112"/>
      <c r="M713" s="112"/>
      <c r="N713" s="112"/>
      <c r="O713" s="112"/>
      <c r="P713" s="112"/>
      <c r="Q713" s="112"/>
      <c r="R713" s="112"/>
      <c r="S713" s="112"/>
      <c r="T713" s="112"/>
      <c r="U713" s="112"/>
      <c r="V713" s="112"/>
      <c r="W713" s="112"/>
      <c r="X713" s="112"/>
      <c r="Y713" s="112"/>
    </row>
    <row r="714" spans="1:25">
      <c r="A714" s="266"/>
      <c r="B714" s="112"/>
      <c r="C714" s="112"/>
      <c r="D714" s="112"/>
      <c r="E714" s="112"/>
      <c r="F714" s="112"/>
      <c r="G714" s="112"/>
      <c r="H714" s="112"/>
      <c r="I714" s="112"/>
      <c r="J714" s="112"/>
      <c r="K714" s="112"/>
      <c r="L714" s="112"/>
      <c r="M714" s="112"/>
      <c r="N714" s="112"/>
      <c r="O714" s="112"/>
      <c r="P714" s="112"/>
      <c r="Q714" s="112"/>
      <c r="R714" s="112"/>
      <c r="S714" s="112"/>
      <c r="T714" s="112"/>
      <c r="U714" s="112"/>
      <c r="V714" s="112"/>
      <c r="W714" s="112"/>
      <c r="X714" s="112"/>
      <c r="Y714" s="112"/>
    </row>
    <row r="715" spans="1:25">
      <c r="A715" s="266"/>
      <c r="B715" s="112"/>
      <c r="C715" s="112"/>
      <c r="D715" s="112"/>
      <c r="E715" s="112"/>
      <c r="F715" s="112"/>
      <c r="G715" s="112"/>
      <c r="H715" s="112"/>
      <c r="I715" s="112"/>
      <c r="J715" s="112"/>
      <c r="K715" s="112"/>
      <c r="L715" s="112"/>
      <c r="M715" s="112"/>
      <c r="N715" s="112"/>
      <c r="O715" s="112"/>
      <c r="P715" s="112"/>
      <c r="Q715" s="112"/>
      <c r="R715" s="112"/>
      <c r="S715" s="112"/>
      <c r="T715" s="112"/>
      <c r="U715" s="112"/>
      <c r="V715" s="112"/>
      <c r="W715" s="112"/>
      <c r="X715" s="112"/>
      <c r="Y715" s="112"/>
    </row>
    <row r="716" spans="1:25">
      <c r="A716" s="266"/>
      <c r="B716" s="112"/>
      <c r="C716" s="112"/>
      <c r="D716" s="112"/>
      <c r="E716" s="112"/>
      <c r="F716" s="112"/>
      <c r="G716" s="112"/>
      <c r="H716" s="112"/>
      <c r="I716" s="112"/>
      <c r="J716" s="112"/>
      <c r="K716" s="112"/>
      <c r="L716" s="112"/>
      <c r="M716" s="112"/>
      <c r="N716" s="112"/>
      <c r="O716" s="112"/>
      <c r="P716" s="112"/>
      <c r="Q716" s="112"/>
      <c r="R716" s="112"/>
      <c r="S716" s="112"/>
      <c r="T716" s="112"/>
      <c r="U716" s="112"/>
      <c r="V716" s="112"/>
      <c r="W716" s="112"/>
      <c r="X716" s="112"/>
      <c r="Y716" s="112"/>
    </row>
    <row r="717" spans="1:25">
      <c r="A717" s="266"/>
      <c r="B717" s="112"/>
      <c r="C717" s="112"/>
      <c r="D717" s="112"/>
      <c r="E717" s="112"/>
      <c r="F717" s="112"/>
      <c r="G717" s="112"/>
      <c r="H717" s="112"/>
      <c r="I717" s="112"/>
      <c r="J717" s="112"/>
      <c r="K717" s="112"/>
      <c r="L717" s="112"/>
      <c r="M717" s="112"/>
      <c r="N717" s="112"/>
      <c r="O717" s="112"/>
      <c r="P717" s="112"/>
      <c r="Q717" s="112"/>
      <c r="R717" s="112"/>
      <c r="S717" s="112"/>
      <c r="T717" s="112"/>
      <c r="U717" s="112"/>
      <c r="V717" s="112"/>
      <c r="W717" s="112"/>
      <c r="X717" s="112"/>
      <c r="Y717" s="112"/>
    </row>
    <row r="718" spans="1:25">
      <c r="A718" s="266"/>
      <c r="B718" s="112"/>
      <c r="C718" s="112"/>
      <c r="D718" s="112"/>
      <c r="E718" s="112"/>
      <c r="F718" s="112"/>
      <c r="G718" s="112"/>
      <c r="H718" s="112"/>
      <c r="I718" s="112"/>
      <c r="J718" s="112"/>
      <c r="K718" s="112"/>
      <c r="L718" s="112"/>
      <c r="M718" s="112"/>
      <c r="N718" s="112"/>
      <c r="O718" s="112"/>
      <c r="P718" s="112"/>
      <c r="Q718" s="112"/>
      <c r="R718" s="112"/>
      <c r="S718" s="112"/>
      <c r="T718" s="112"/>
      <c r="U718" s="112"/>
      <c r="V718" s="112"/>
      <c r="W718" s="112"/>
      <c r="X718" s="112"/>
      <c r="Y718" s="112"/>
    </row>
    <row r="719" spans="1:25">
      <c r="A719" s="266"/>
      <c r="B719" s="112"/>
      <c r="C719" s="112"/>
      <c r="D719" s="112"/>
      <c r="E719" s="112"/>
      <c r="F719" s="112"/>
      <c r="G719" s="112"/>
      <c r="H719" s="112"/>
      <c r="I719" s="112"/>
      <c r="J719" s="112"/>
      <c r="K719" s="112"/>
      <c r="L719" s="112"/>
      <c r="M719" s="112"/>
      <c r="N719" s="112"/>
      <c r="O719" s="112"/>
      <c r="P719" s="112"/>
      <c r="Q719" s="112"/>
      <c r="R719" s="112"/>
      <c r="S719" s="112"/>
      <c r="T719" s="112"/>
      <c r="U719" s="112"/>
      <c r="V719" s="112"/>
      <c r="W719" s="112"/>
      <c r="X719" s="112"/>
      <c r="Y719" s="112"/>
    </row>
    <row r="720" spans="1:25">
      <c r="A720" s="266"/>
      <c r="B720" s="112"/>
      <c r="C720" s="112"/>
      <c r="D720" s="112"/>
      <c r="E720" s="112"/>
      <c r="F720" s="112"/>
      <c r="G720" s="112"/>
      <c r="H720" s="112"/>
      <c r="I720" s="112"/>
      <c r="J720" s="112"/>
      <c r="K720" s="112"/>
      <c r="L720" s="112"/>
      <c r="M720" s="112"/>
      <c r="N720" s="112"/>
      <c r="O720" s="112"/>
      <c r="P720" s="112"/>
      <c r="Q720" s="112"/>
      <c r="R720" s="112"/>
      <c r="S720" s="112"/>
      <c r="T720" s="112"/>
      <c r="U720" s="112"/>
      <c r="V720" s="112"/>
      <c r="W720" s="112"/>
      <c r="X720" s="112"/>
      <c r="Y720" s="112"/>
    </row>
    <row r="721" spans="1:25">
      <c r="A721" s="266"/>
      <c r="B721" s="112"/>
      <c r="C721" s="112"/>
      <c r="D721" s="112"/>
      <c r="E721" s="112"/>
      <c r="F721" s="112"/>
      <c r="G721" s="112"/>
      <c r="H721" s="112"/>
      <c r="I721" s="112"/>
      <c r="J721" s="112"/>
      <c r="K721" s="112"/>
      <c r="L721" s="112"/>
      <c r="M721" s="112"/>
      <c r="N721" s="112"/>
      <c r="O721" s="112"/>
      <c r="P721" s="112"/>
      <c r="Q721" s="112"/>
      <c r="R721" s="112"/>
      <c r="S721" s="112"/>
      <c r="T721" s="112"/>
      <c r="U721" s="112"/>
      <c r="V721" s="112"/>
      <c r="W721" s="112"/>
      <c r="X721" s="112"/>
      <c r="Y721" s="112"/>
    </row>
    <row r="722" spans="1:25">
      <c r="A722" s="266"/>
      <c r="B722" s="112"/>
      <c r="C722" s="112"/>
      <c r="D722" s="112"/>
      <c r="E722" s="112"/>
      <c r="F722" s="112"/>
      <c r="G722" s="112"/>
      <c r="H722" s="112"/>
      <c r="I722" s="112"/>
      <c r="J722" s="112"/>
      <c r="K722" s="112"/>
      <c r="L722" s="112"/>
      <c r="M722" s="112"/>
      <c r="N722" s="112"/>
      <c r="O722" s="112"/>
      <c r="P722" s="112"/>
      <c r="Q722" s="112"/>
      <c r="R722" s="112"/>
      <c r="S722" s="112"/>
      <c r="T722" s="112"/>
      <c r="U722" s="112"/>
      <c r="V722" s="112"/>
      <c r="W722" s="112"/>
      <c r="X722" s="112"/>
      <c r="Y722" s="112"/>
    </row>
    <row r="723" spans="1:25">
      <c r="A723" s="266"/>
      <c r="B723" s="112"/>
      <c r="C723" s="112"/>
      <c r="D723" s="112"/>
      <c r="E723" s="112"/>
      <c r="F723" s="112"/>
      <c r="G723" s="112"/>
      <c r="H723" s="112"/>
      <c r="I723" s="112"/>
      <c r="J723" s="112"/>
      <c r="K723" s="112"/>
      <c r="L723" s="112"/>
      <c r="M723" s="112"/>
      <c r="N723" s="112"/>
      <c r="O723" s="112"/>
      <c r="P723" s="112"/>
      <c r="Q723" s="112"/>
      <c r="R723" s="112"/>
      <c r="S723" s="112"/>
      <c r="T723" s="112"/>
      <c r="U723" s="112"/>
      <c r="V723" s="112"/>
      <c r="W723" s="112"/>
      <c r="X723" s="112"/>
      <c r="Y723" s="112"/>
    </row>
    <row r="724" spans="1:25">
      <c r="A724" s="266"/>
      <c r="B724" s="112"/>
      <c r="C724" s="112"/>
      <c r="D724" s="112"/>
      <c r="E724" s="112"/>
      <c r="F724" s="112"/>
      <c r="G724" s="112"/>
      <c r="H724" s="112"/>
      <c r="I724" s="112"/>
      <c r="J724" s="112"/>
      <c r="K724" s="112"/>
      <c r="L724" s="112"/>
      <c r="M724" s="112"/>
      <c r="N724" s="112"/>
      <c r="O724" s="112"/>
      <c r="P724" s="112"/>
      <c r="Q724" s="112"/>
      <c r="R724" s="112"/>
      <c r="S724" s="112"/>
      <c r="T724" s="112"/>
      <c r="U724" s="112"/>
      <c r="V724" s="112"/>
      <c r="W724" s="112"/>
      <c r="X724" s="112"/>
      <c r="Y724" s="112"/>
    </row>
    <row r="725" spans="1:25">
      <c r="A725" s="266"/>
      <c r="B725" s="112"/>
      <c r="C725" s="112"/>
      <c r="D725" s="112"/>
      <c r="E725" s="112"/>
      <c r="F725" s="112"/>
      <c r="G725" s="112"/>
      <c r="H725" s="112"/>
      <c r="I725" s="112"/>
      <c r="J725" s="112"/>
      <c r="K725" s="112"/>
      <c r="L725" s="112"/>
      <c r="M725" s="112"/>
      <c r="N725" s="112"/>
      <c r="O725" s="112"/>
      <c r="P725" s="112"/>
      <c r="Q725" s="112"/>
      <c r="R725" s="112"/>
      <c r="S725" s="112"/>
      <c r="T725" s="112"/>
      <c r="U725" s="112"/>
      <c r="V725" s="112"/>
      <c r="W725" s="112"/>
      <c r="X725" s="112"/>
      <c r="Y725" s="112"/>
    </row>
    <row r="726" spans="1:25">
      <c r="A726" s="266"/>
      <c r="B726" s="112"/>
      <c r="C726" s="112"/>
      <c r="D726" s="112"/>
      <c r="E726" s="112"/>
      <c r="F726" s="112"/>
      <c r="G726" s="112"/>
      <c r="H726" s="112"/>
      <c r="I726" s="112"/>
      <c r="J726" s="112"/>
      <c r="K726" s="112"/>
      <c r="L726" s="112"/>
      <c r="M726" s="112"/>
      <c r="N726" s="112"/>
      <c r="O726" s="112"/>
      <c r="P726" s="112"/>
      <c r="Q726" s="112"/>
      <c r="R726" s="112"/>
      <c r="S726" s="112"/>
      <c r="T726" s="112"/>
      <c r="U726" s="112"/>
      <c r="V726" s="112"/>
      <c r="W726" s="112"/>
      <c r="X726" s="112"/>
      <c r="Y726" s="112"/>
    </row>
    <row r="727" spans="1:25">
      <c r="A727" s="266"/>
      <c r="B727" s="112"/>
      <c r="C727" s="112"/>
      <c r="D727" s="112"/>
      <c r="E727" s="112"/>
      <c r="F727" s="112"/>
      <c r="G727" s="112"/>
      <c r="H727" s="112"/>
      <c r="I727" s="112"/>
      <c r="J727" s="112"/>
      <c r="K727" s="112"/>
      <c r="L727" s="112"/>
      <c r="M727" s="112"/>
      <c r="N727" s="112"/>
      <c r="O727" s="112"/>
      <c r="P727" s="112"/>
      <c r="Q727" s="112"/>
      <c r="R727" s="112"/>
      <c r="S727" s="112"/>
      <c r="T727" s="112"/>
      <c r="U727" s="112"/>
      <c r="V727" s="112"/>
      <c r="W727" s="112"/>
      <c r="X727" s="112"/>
      <c r="Y727" s="112"/>
    </row>
    <row r="728" spans="1:25">
      <c r="A728" s="266"/>
      <c r="B728" s="112"/>
      <c r="C728" s="112"/>
      <c r="D728" s="112"/>
      <c r="E728" s="112"/>
      <c r="F728" s="112"/>
      <c r="G728" s="112"/>
      <c r="H728" s="112"/>
      <c r="I728" s="112"/>
      <c r="J728" s="112"/>
      <c r="K728" s="112"/>
      <c r="L728" s="112"/>
      <c r="M728" s="112"/>
      <c r="N728" s="112"/>
      <c r="O728" s="112"/>
      <c r="P728" s="112"/>
      <c r="Q728" s="112"/>
      <c r="R728" s="112"/>
      <c r="S728" s="112"/>
      <c r="T728" s="112"/>
      <c r="U728" s="112"/>
      <c r="V728" s="112"/>
      <c r="W728" s="112"/>
      <c r="X728" s="112"/>
      <c r="Y728" s="112"/>
    </row>
    <row r="729" spans="1:25">
      <c r="A729" s="266"/>
      <c r="B729" s="112"/>
      <c r="C729" s="112"/>
      <c r="D729" s="112"/>
      <c r="E729" s="112"/>
      <c r="F729" s="112"/>
      <c r="G729" s="112"/>
      <c r="H729" s="112"/>
      <c r="I729" s="112"/>
      <c r="J729" s="112"/>
      <c r="K729" s="112"/>
      <c r="L729" s="112"/>
      <c r="M729" s="112"/>
      <c r="N729" s="112"/>
      <c r="O729" s="112"/>
      <c r="P729" s="112"/>
      <c r="Q729" s="112"/>
      <c r="R729" s="112"/>
      <c r="S729" s="112"/>
      <c r="T729" s="112"/>
      <c r="U729" s="112"/>
      <c r="V729" s="112"/>
      <c r="W729" s="112"/>
      <c r="X729" s="112"/>
      <c r="Y729" s="112"/>
    </row>
    <row r="730" spans="1:25">
      <c r="A730" s="266"/>
      <c r="B730" s="112"/>
      <c r="C730" s="112"/>
      <c r="D730" s="112"/>
      <c r="E730" s="112"/>
      <c r="F730" s="112"/>
      <c r="G730" s="112"/>
      <c r="H730" s="112"/>
      <c r="I730" s="112"/>
      <c r="J730" s="112"/>
      <c r="K730" s="112"/>
      <c r="L730" s="112"/>
      <c r="M730" s="112"/>
      <c r="N730" s="112"/>
      <c r="O730" s="112"/>
      <c r="P730" s="112"/>
      <c r="Q730" s="112"/>
      <c r="R730" s="112"/>
      <c r="S730" s="112"/>
      <c r="T730" s="112"/>
      <c r="U730" s="112"/>
      <c r="V730" s="112"/>
      <c r="W730" s="112"/>
      <c r="X730" s="112"/>
      <c r="Y730" s="112"/>
    </row>
    <row r="731" spans="1:25">
      <c r="A731" s="266"/>
      <c r="B731" s="112"/>
      <c r="C731" s="112"/>
      <c r="D731" s="112"/>
      <c r="E731" s="112"/>
      <c r="F731" s="112"/>
      <c r="G731" s="112"/>
      <c r="H731" s="112"/>
      <c r="I731" s="112"/>
      <c r="J731" s="112"/>
      <c r="K731" s="112"/>
      <c r="L731" s="112"/>
      <c r="M731" s="112"/>
      <c r="N731" s="112"/>
      <c r="O731" s="112"/>
      <c r="P731" s="112"/>
      <c r="Q731" s="112"/>
      <c r="R731" s="112"/>
      <c r="S731" s="112"/>
      <c r="T731" s="112"/>
      <c r="U731" s="112"/>
      <c r="V731" s="112"/>
      <c r="W731" s="112"/>
      <c r="X731" s="112"/>
      <c r="Y731" s="112"/>
    </row>
    <row r="732" spans="1:25">
      <c r="A732" s="266"/>
      <c r="B732" s="112"/>
      <c r="C732" s="112"/>
      <c r="D732" s="112"/>
      <c r="E732" s="112"/>
      <c r="F732" s="112"/>
      <c r="G732" s="112"/>
      <c r="H732" s="112"/>
      <c r="I732" s="112"/>
      <c r="J732" s="112"/>
      <c r="K732" s="112"/>
      <c r="L732" s="112"/>
      <c r="M732" s="112"/>
      <c r="N732" s="112"/>
      <c r="O732" s="112"/>
      <c r="P732" s="112"/>
      <c r="Q732" s="112"/>
      <c r="R732" s="112"/>
      <c r="S732" s="112"/>
      <c r="T732" s="112"/>
      <c r="U732" s="112"/>
      <c r="V732" s="112"/>
      <c r="W732" s="112"/>
      <c r="X732" s="112"/>
      <c r="Y732" s="112"/>
    </row>
    <row r="733" spans="1:25">
      <c r="A733" s="266"/>
      <c r="B733" s="112"/>
      <c r="C733" s="112"/>
      <c r="D733" s="112"/>
      <c r="E733" s="112"/>
      <c r="F733" s="112"/>
      <c r="G733" s="112"/>
      <c r="H733" s="112"/>
      <c r="I733" s="112"/>
      <c r="J733" s="112"/>
      <c r="K733" s="112"/>
      <c r="L733" s="112"/>
      <c r="M733" s="112"/>
      <c r="N733" s="112"/>
      <c r="O733" s="112"/>
      <c r="P733" s="112"/>
      <c r="Q733" s="112"/>
      <c r="R733" s="112"/>
      <c r="S733" s="112"/>
      <c r="T733" s="112"/>
      <c r="U733" s="112"/>
      <c r="V733" s="112"/>
      <c r="W733" s="112"/>
      <c r="X733" s="112"/>
      <c r="Y733" s="112"/>
    </row>
    <row r="734" spans="1:25">
      <c r="A734" s="266"/>
      <c r="B734" s="112"/>
      <c r="C734" s="112"/>
      <c r="D734" s="112"/>
      <c r="E734" s="112"/>
      <c r="F734" s="112"/>
      <c r="G734" s="112"/>
      <c r="H734" s="112"/>
      <c r="I734" s="112"/>
      <c r="J734" s="112"/>
      <c r="K734" s="112"/>
      <c r="L734" s="112"/>
      <c r="M734" s="112"/>
      <c r="N734" s="112"/>
      <c r="O734" s="112"/>
      <c r="P734" s="112"/>
      <c r="Q734" s="112"/>
      <c r="R734" s="112"/>
      <c r="S734" s="112"/>
      <c r="T734" s="112"/>
      <c r="U734" s="112"/>
      <c r="V734" s="112"/>
      <c r="W734" s="112"/>
      <c r="X734" s="112"/>
      <c r="Y734" s="112"/>
    </row>
    <row r="735" spans="1:25">
      <c r="A735" s="266"/>
      <c r="B735" s="112"/>
      <c r="C735" s="112"/>
      <c r="D735" s="112"/>
      <c r="E735" s="112"/>
      <c r="F735" s="112"/>
      <c r="G735" s="112"/>
      <c r="H735" s="112"/>
      <c r="I735" s="112"/>
      <c r="J735" s="112"/>
      <c r="K735" s="112"/>
      <c r="L735" s="112"/>
      <c r="M735" s="112"/>
      <c r="N735" s="112"/>
      <c r="O735" s="112"/>
      <c r="P735" s="112"/>
      <c r="Q735" s="112"/>
      <c r="R735" s="112"/>
      <c r="S735" s="112"/>
      <c r="T735" s="112"/>
      <c r="U735" s="112"/>
      <c r="V735" s="112"/>
      <c r="W735" s="112"/>
      <c r="X735" s="112"/>
      <c r="Y735" s="112"/>
    </row>
    <row r="736" spans="1:25">
      <c r="A736" s="266"/>
      <c r="B736" s="112"/>
      <c r="C736" s="112"/>
      <c r="D736" s="112"/>
      <c r="E736" s="112"/>
      <c r="F736" s="112"/>
      <c r="G736" s="112"/>
      <c r="H736" s="112"/>
      <c r="I736" s="112"/>
      <c r="J736" s="112"/>
      <c r="K736" s="112"/>
      <c r="L736" s="112"/>
      <c r="M736" s="112"/>
      <c r="N736" s="112"/>
      <c r="O736" s="112"/>
      <c r="P736" s="112"/>
      <c r="Q736" s="112"/>
      <c r="R736" s="112"/>
      <c r="S736" s="112"/>
      <c r="T736" s="112"/>
      <c r="U736" s="112"/>
      <c r="V736" s="112"/>
      <c r="W736" s="112"/>
      <c r="X736" s="112"/>
      <c r="Y736" s="112"/>
    </row>
    <row r="737" spans="1:25">
      <c r="A737" s="266"/>
      <c r="B737" s="112"/>
      <c r="C737" s="112"/>
      <c r="D737" s="112"/>
      <c r="E737" s="112"/>
      <c r="F737" s="112"/>
      <c r="G737" s="112"/>
      <c r="H737" s="112"/>
      <c r="I737" s="112"/>
      <c r="J737" s="112"/>
      <c r="K737" s="112"/>
      <c r="L737" s="112"/>
      <c r="M737" s="112"/>
      <c r="N737" s="112"/>
      <c r="O737" s="112"/>
      <c r="P737" s="112"/>
      <c r="Q737" s="112"/>
      <c r="R737" s="112"/>
      <c r="S737" s="112"/>
      <c r="T737" s="112"/>
      <c r="U737" s="112"/>
      <c r="V737" s="112"/>
      <c r="W737" s="112"/>
      <c r="X737" s="112"/>
      <c r="Y737" s="112"/>
    </row>
    <row r="738" spans="1:25">
      <c r="A738" s="266"/>
      <c r="B738" s="112"/>
      <c r="C738" s="112"/>
      <c r="D738" s="112"/>
      <c r="E738" s="112"/>
      <c r="F738" s="112"/>
      <c r="G738" s="112"/>
      <c r="H738" s="112"/>
      <c r="I738" s="112"/>
      <c r="J738" s="112"/>
      <c r="K738" s="112"/>
      <c r="L738" s="112"/>
      <c r="M738" s="112"/>
      <c r="N738" s="112"/>
      <c r="O738" s="112"/>
      <c r="P738" s="112"/>
      <c r="Q738" s="112"/>
      <c r="R738" s="112"/>
      <c r="S738" s="112"/>
      <c r="T738" s="112"/>
      <c r="U738" s="112"/>
      <c r="V738" s="112"/>
      <c r="W738" s="112"/>
      <c r="X738" s="112"/>
      <c r="Y738" s="112"/>
    </row>
    <row r="739" spans="1:25">
      <c r="A739" s="266"/>
      <c r="B739" s="112"/>
      <c r="C739" s="112"/>
      <c r="D739" s="112"/>
      <c r="E739" s="112"/>
      <c r="F739" s="112"/>
      <c r="G739" s="112"/>
      <c r="H739" s="112"/>
      <c r="I739" s="112"/>
      <c r="J739" s="112"/>
      <c r="K739" s="112"/>
      <c r="L739" s="112"/>
      <c r="M739" s="112"/>
      <c r="N739" s="112"/>
      <c r="O739" s="112"/>
      <c r="P739" s="112"/>
      <c r="Q739" s="112"/>
      <c r="R739" s="112"/>
      <c r="S739" s="112"/>
      <c r="T739" s="112"/>
      <c r="U739" s="112"/>
      <c r="V739" s="112"/>
      <c r="W739" s="112"/>
      <c r="X739" s="112"/>
      <c r="Y739" s="112"/>
    </row>
    <row r="740" spans="1:25">
      <c r="A740" s="266"/>
      <c r="B740" s="112"/>
      <c r="C740" s="112"/>
      <c r="D740" s="112"/>
      <c r="E740" s="112"/>
      <c r="F740" s="112"/>
      <c r="G740" s="112"/>
      <c r="H740" s="112"/>
      <c r="I740" s="112"/>
      <c r="J740" s="112"/>
      <c r="K740" s="112"/>
      <c r="L740" s="112"/>
      <c r="M740" s="112"/>
      <c r="N740" s="112"/>
      <c r="O740" s="112"/>
      <c r="P740" s="112"/>
      <c r="Q740" s="112"/>
      <c r="R740" s="112"/>
      <c r="S740" s="112"/>
      <c r="T740" s="112"/>
      <c r="U740" s="112"/>
      <c r="V740" s="112"/>
      <c r="W740" s="112"/>
      <c r="X740" s="112"/>
      <c r="Y740" s="112"/>
    </row>
    <row r="741" spans="1:25">
      <c r="A741" s="266"/>
      <c r="B741" s="112"/>
      <c r="C741" s="112"/>
      <c r="D741" s="112"/>
      <c r="E741" s="112"/>
      <c r="F741" s="112"/>
      <c r="G741" s="112"/>
      <c r="H741" s="112"/>
      <c r="I741" s="112"/>
      <c r="J741" s="112"/>
      <c r="K741" s="112"/>
      <c r="L741" s="112"/>
      <c r="M741" s="112"/>
      <c r="N741" s="112"/>
      <c r="O741" s="112"/>
      <c r="P741" s="112"/>
      <c r="Q741" s="112"/>
      <c r="R741" s="112"/>
      <c r="S741" s="112"/>
      <c r="T741" s="112"/>
      <c r="U741" s="112"/>
      <c r="V741" s="112"/>
      <c r="W741" s="112"/>
      <c r="X741" s="112"/>
      <c r="Y741" s="112"/>
    </row>
    <row r="742" spans="1:25">
      <c r="A742" s="266"/>
      <c r="B742" s="112"/>
      <c r="C742" s="112"/>
      <c r="D742" s="112"/>
      <c r="E742" s="112"/>
      <c r="F742" s="112"/>
      <c r="G742" s="112"/>
      <c r="H742" s="112"/>
      <c r="I742" s="112"/>
      <c r="J742" s="112"/>
      <c r="K742" s="112"/>
      <c r="L742" s="112"/>
      <c r="M742" s="112"/>
      <c r="N742" s="112"/>
      <c r="O742" s="112"/>
      <c r="P742" s="112"/>
      <c r="Q742" s="112"/>
      <c r="R742" s="112"/>
      <c r="S742" s="112"/>
      <c r="T742" s="112"/>
      <c r="U742" s="112"/>
      <c r="V742" s="112"/>
      <c r="W742" s="112"/>
      <c r="X742" s="112"/>
      <c r="Y742" s="112"/>
    </row>
    <row r="743" spans="1:25">
      <c r="A743" s="266"/>
      <c r="B743" s="112"/>
      <c r="C743" s="112"/>
      <c r="D743" s="112"/>
      <c r="E743" s="112"/>
      <c r="F743" s="112"/>
      <c r="G743" s="112"/>
      <c r="H743" s="112"/>
      <c r="I743" s="112"/>
      <c r="J743" s="112"/>
      <c r="K743" s="112"/>
      <c r="L743" s="112"/>
      <c r="M743" s="112"/>
      <c r="N743" s="112"/>
      <c r="O743" s="112"/>
      <c r="P743" s="112"/>
      <c r="Q743" s="112"/>
      <c r="R743" s="112"/>
      <c r="S743" s="112"/>
      <c r="T743" s="112"/>
      <c r="U743" s="112"/>
      <c r="V743" s="112"/>
      <c r="W743" s="112"/>
      <c r="X743" s="112"/>
      <c r="Y743" s="112"/>
    </row>
    <row r="744" spans="1:25">
      <c r="A744" s="266"/>
      <c r="B744" s="112"/>
      <c r="C744" s="112"/>
      <c r="D744" s="112"/>
      <c r="E744" s="112"/>
      <c r="F744" s="112"/>
      <c r="G744" s="112"/>
      <c r="H744" s="112"/>
      <c r="I744" s="112"/>
      <c r="J744" s="112"/>
      <c r="K744" s="112"/>
      <c r="L744" s="112"/>
      <c r="M744" s="112"/>
      <c r="N744" s="112"/>
      <c r="O744" s="112"/>
      <c r="P744" s="112"/>
      <c r="Q744" s="112"/>
      <c r="R744" s="112"/>
      <c r="S744" s="112"/>
      <c r="T744" s="112"/>
      <c r="U744" s="112"/>
      <c r="V744" s="112"/>
      <c r="W744" s="112"/>
      <c r="X744" s="112"/>
      <c r="Y744" s="112"/>
    </row>
    <row r="745" spans="1:25">
      <c r="A745" s="266"/>
      <c r="B745" s="112"/>
      <c r="C745" s="112"/>
      <c r="D745" s="112"/>
      <c r="E745" s="112"/>
      <c r="F745" s="112"/>
      <c r="G745" s="112"/>
      <c r="H745" s="112"/>
      <c r="I745" s="112"/>
      <c r="J745" s="112"/>
      <c r="K745" s="112"/>
      <c r="L745" s="112"/>
      <c r="M745" s="112"/>
      <c r="N745" s="112"/>
      <c r="O745" s="112"/>
      <c r="P745" s="112"/>
      <c r="Q745" s="112"/>
      <c r="R745" s="112"/>
      <c r="S745" s="112"/>
      <c r="T745" s="112"/>
      <c r="U745" s="112"/>
      <c r="V745" s="112"/>
      <c r="W745" s="112"/>
      <c r="X745" s="112"/>
      <c r="Y745" s="112"/>
    </row>
    <row r="746" spans="1:25">
      <c r="A746" s="266"/>
      <c r="B746" s="112"/>
      <c r="C746" s="112"/>
      <c r="D746" s="112"/>
      <c r="E746" s="112"/>
      <c r="F746" s="112"/>
      <c r="G746" s="112"/>
      <c r="H746" s="112"/>
      <c r="I746" s="112"/>
      <c r="J746" s="112"/>
      <c r="K746" s="112"/>
      <c r="L746" s="112"/>
      <c r="M746" s="112"/>
      <c r="N746" s="112"/>
      <c r="O746" s="112"/>
      <c r="P746" s="112"/>
      <c r="Q746" s="112"/>
      <c r="R746" s="112"/>
      <c r="S746" s="112"/>
      <c r="T746" s="112"/>
      <c r="U746" s="112"/>
      <c r="V746" s="112"/>
      <c r="W746" s="112"/>
      <c r="X746" s="112"/>
      <c r="Y746" s="112"/>
    </row>
    <row r="747" spans="1:25">
      <c r="A747" s="266"/>
      <c r="B747" s="112"/>
      <c r="C747" s="112"/>
      <c r="D747" s="112"/>
      <c r="E747" s="112"/>
      <c r="F747" s="112"/>
      <c r="G747" s="112"/>
      <c r="H747" s="112"/>
      <c r="I747" s="112"/>
      <c r="J747" s="112"/>
      <c r="K747" s="112"/>
      <c r="L747" s="112"/>
      <c r="M747" s="112"/>
      <c r="N747" s="112"/>
      <c r="O747" s="112"/>
      <c r="P747" s="112"/>
      <c r="Q747" s="112"/>
      <c r="R747" s="112"/>
      <c r="S747" s="112"/>
      <c r="T747" s="112"/>
      <c r="U747" s="112"/>
      <c r="V747" s="112"/>
      <c r="W747" s="112"/>
      <c r="X747" s="112"/>
      <c r="Y747" s="112"/>
    </row>
    <row r="748" spans="1:25">
      <c r="A748" s="266"/>
      <c r="B748" s="112"/>
      <c r="C748" s="112"/>
      <c r="D748" s="112"/>
      <c r="E748" s="112"/>
      <c r="F748" s="112"/>
      <c r="G748" s="112"/>
      <c r="H748" s="112"/>
      <c r="I748" s="112"/>
      <c r="J748" s="112"/>
      <c r="K748" s="112"/>
      <c r="L748" s="112"/>
      <c r="M748" s="112"/>
      <c r="N748" s="112"/>
      <c r="O748" s="112"/>
      <c r="P748" s="112"/>
      <c r="Q748" s="112"/>
      <c r="R748" s="112"/>
      <c r="S748" s="112"/>
      <c r="T748" s="112"/>
      <c r="U748" s="112"/>
      <c r="V748" s="112"/>
      <c r="W748" s="112"/>
      <c r="X748" s="112"/>
      <c r="Y748" s="112"/>
    </row>
    <row r="749" spans="1:25">
      <c r="A749" s="266"/>
      <c r="B749" s="112"/>
      <c r="C749" s="112"/>
      <c r="D749" s="112"/>
      <c r="E749" s="112"/>
      <c r="F749" s="112"/>
      <c r="G749" s="112"/>
      <c r="H749" s="112"/>
      <c r="I749" s="112"/>
      <c r="J749" s="112"/>
      <c r="K749" s="112"/>
      <c r="L749" s="112"/>
      <c r="M749" s="112"/>
      <c r="N749" s="112"/>
      <c r="O749" s="112"/>
      <c r="P749" s="112"/>
      <c r="Q749" s="112"/>
      <c r="R749" s="112"/>
      <c r="S749" s="112"/>
      <c r="T749" s="112"/>
      <c r="U749" s="112"/>
      <c r="V749" s="112"/>
      <c r="W749" s="112"/>
      <c r="X749" s="112"/>
      <c r="Y749" s="112"/>
    </row>
    <row r="750" spans="1:25">
      <c r="A750" s="266"/>
      <c r="B750" s="112"/>
      <c r="C750" s="112"/>
      <c r="D750" s="112"/>
      <c r="E750" s="112"/>
      <c r="F750" s="112"/>
      <c r="G750" s="112"/>
      <c r="H750" s="112"/>
      <c r="I750" s="112"/>
      <c r="J750" s="112"/>
      <c r="K750" s="112"/>
      <c r="L750" s="112"/>
      <c r="M750" s="112"/>
      <c r="N750" s="112"/>
      <c r="O750" s="112"/>
      <c r="P750" s="112"/>
      <c r="Q750" s="112"/>
      <c r="R750" s="112"/>
      <c r="S750" s="112"/>
      <c r="T750" s="112"/>
      <c r="U750" s="112"/>
      <c r="V750" s="112"/>
      <c r="W750" s="112"/>
      <c r="X750" s="112"/>
      <c r="Y750" s="112"/>
    </row>
    <row r="751" spans="1:25">
      <c r="A751" s="266"/>
      <c r="B751" s="112"/>
      <c r="C751" s="112"/>
      <c r="D751" s="112"/>
      <c r="E751" s="112"/>
      <c r="F751" s="112"/>
      <c r="G751" s="112"/>
      <c r="H751" s="112"/>
      <c r="I751" s="112"/>
      <c r="J751" s="112"/>
      <c r="K751" s="112"/>
      <c r="L751" s="112"/>
      <c r="M751" s="112"/>
      <c r="N751" s="112"/>
      <c r="O751" s="112"/>
      <c r="P751" s="112"/>
      <c r="Q751" s="112"/>
      <c r="R751" s="112"/>
      <c r="S751" s="112"/>
      <c r="T751" s="112"/>
      <c r="U751" s="112"/>
      <c r="V751" s="112"/>
      <c r="W751" s="112"/>
      <c r="X751" s="112"/>
      <c r="Y751" s="112"/>
    </row>
    <row r="752" spans="1:25">
      <c r="A752" s="266"/>
      <c r="B752" s="112"/>
      <c r="C752" s="112"/>
      <c r="D752" s="112"/>
      <c r="E752" s="112"/>
      <c r="F752" s="112"/>
      <c r="G752" s="112"/>
      <c r="H752" s="112"/>
      <c r="I752" s="112"/>
      <c r="J752" s="112"/>
      <c r="K752" s="112"/>
      <c r="L752" s="112"/>
      <c r="M752" s="112"/>
      <c r="N752" s="112"/>
      <c r="O752" s="112"/>
      <c r="P752" s="112"/>
      <c r="Q752" s="112"/>
      <c r="R752" s="112"/>
      <c r="S752" s="112"/>
      <c r="T752" s="112"/>
      <c r="U752" s="112"/>
      <c r="V752" s="112"/>
      <c r="W752" s="112"/>
      <c r="X752" s="112"/>
      <c r="Y752" s="112"/>
    </row>
    <row r="753" spans="1:25">
      <c r="A753" s="266"/>
      <c r="B753" s="112"/>
      <c r="C753" s="112"/>
      <c r="D753" s="112"/>
      <c r="E753" s="112"/>
      <c r="F753" s="112"/>
      <c r="G753" s="112"/>
      <c r="H753" s="112"/>
      <c r="I753" s="112"/>
      <c r="J753" s="112"/>
      <c r="K753" s="112"/>
      <c r="L753" s="112"/>
      <c r="M753" s="112"/>
      <c r="N753" s="112"/>
      <c r="O753" s="112"/>
      <c r="P753" s="112"/>
      <c r="Q753" s="112"/>
      <c r="R753" s="112"/>
      <c r="S753" s="112"/>
      <c r="T753" s="112"/>
      <c r="U753" s="112"/>
      <c r="V753" s="112"/>
      <c r="W753" s="112"/>
      <c r="X753" s="112"/>
      <c r="Y753" s="112"/>
    </row>
    <row r="754" spans="1:25">
      <c r="A754" s="266"/>
      <c r="B754" s="112"/>
      <c r="C754" s="112"/>
      <c r="D754" s="112"/>
      <c r="E754" s="112"/>
      <c r="F754" s="112"/>
      <c r="G754" s="112"/>
      <c r="H754" s="112"/>
      <c r="I754" s="112"/>
      <c r="J754" s="112"/>
      <c r="K754" s="112"/>
      <c r="L754" s="112"/>
      <c r="M754" s="112"/>
      <c r="N754" s="112"/>
      <c r="O754" s="112"/>
      <c r="P754" s="112"/>
      <c r="Q754" s="112"/>
      <c r="R754" s="112"/>
      <c r="S754" s="112"/>
      <c r="T754" s="112"/>
      <c r="U754" s="112"/>
      <c r="V754" s="112"/>
      <c r="W754" s="112"/>
      <c r="X754" s="112"/>
      <c r="Y754" s="112"/>
    </row>
    <row r="755" spans="1:25">
      <c r="A755" s="266"/>
      <c r="B755" s="112"/>
      <c r="C755" s="112"/>
      <c r="D755" s="112"/>
      <c r="E755" s="112"/>
      <c r="F755" s="112"/>
      <c r="G755" s="112"/>
      <c r="H755" s="112"/>
      <c r="I755" s="112"/>
      <c r="J755" s="112"/>
      <c r="K755" s="112"/>
      <c r="L755" s="112"/>
      <c r="M755" s="112"/>
      <c r="N755" s="112"/>
      <c r="O755" s="112"/>
      <c r="P755" s="112"/>
      <c r="Q755" s="112"/>
      <c r="R755" s="112"/>
      <c r="S755" s="112"/>
      <c r="T755" s="112"/>
      <c r="U755" s="112"/>
      <c r="V755" s="112"/>
      <c r="W755" s="112"/>
      <c r="X755" s="112"/>
      <c r="Y755" s="112"/>
    </row>
    <row r="756" spans="1:25">
      <c r="A756" s="266"/>
      <c r="B756" s="112"/>
      <c r="C756" s="112"/>
      <c r="D756" s="112"/>
      <c r="E756" s="112"/>
      <c r="F756" s="112"/>
      <c r="G756" s="112"/>
      <c r="H756" s="112"/>
      <c r="I756" s="112"/>
      <c r="J756" s="112"/>
      <c r="K756" s="112"/>
      <c r="L756" s="112"/>
      <c r="M756" s="112"/>
      <c r="N756" s="112"/>
      <c r="O756" s="112"/>
      <c r="P756" s="112"/>
      <c r="Q756" s="112"/>
      <c r="R756" s="112"/>
      <c r="S756" s="112"/>
      <c r="T756" s="112"/>
      <c r="U756" s="112"/>
      <c r="V756" s="112"/>
      <c r="W756" s="112"/>
      <c r="X756" s="112"/>
      <c r="Y756" s="112"/>
    </row>
    <row r="757" spans="1:25">
      <c r="A757" s="266"/>
      <c r="B757" s="112"/>
      <c r="C757" s="112"/>
      <c r="D757" s="112"/>
      <c r="E757" s="112"/>
      <c r="F757" s="112"/>
      <c r="G757" s="112"/>
      <c r="H757" s="112"/>
      <c r="I757" s="112"/>
      <c r="J757" s="112"/>
      <c r="K757" s="112"/>
      <c r="L757" s="112"/>
      <c r="M757" s="112"/>
      <c r="N757" s="112"/>
      <c r="O757" s="112"/>
      <c r="P757" s="112"/>
      <c r="Q757" s="112"/>
      <c r="R757" s="112"/>
      <c r="S757" s="112"/>
      <c r="T757" s="112"/>
      <c r="U757" s="112"/>
      <c r="V757" s="112"/>
      <c r="W757" s="112"/>
      <c r="X757" s="112"/>
      <c r="Y757" s="112"/>
    </row>
    <row r="758" spans="1:25">
      <c r="A758" s="266"/>
      <c r="B758" s="112"/>
      <c r="C758" s="112"/>
      <c r="D758" s="112"/>
      <c r="E758" s="112"/>
      <c r="F758" s="112"/>
      <c r="G758" s="112"/>
      <c r="H758" s="112"/>
      <c r="I758" s="112"/>
      <c r="J758" s="112"/>
      <c r="K758" s="112"/>
      <c r="L758" s="112"/>
      <c r="M758" s="112"/>
      <c r="N758" s="112"/>
      <c r="O758" s="112"/>
      <c r="P758" s="112"/>
      <c r="Q758" s="112"/>
      <c r="R758" s="112"/>
      <c r="S758" s="112"/>
      <c r="T758" s="112"/>
      <c r="U758" s="112"/>
      <c r="V758" s="112"/>
      <c r="W758" s="112"/>
      <c r="X758" s="112"/>
      <c r="Y758" s="112"/>
    </row>
    <row r="759" spans="1:25">
      <c r="A759" s="266"/>
      <c r="B759" s="112"/>
      <c r="C759" s="112"/>
      <c r="D759" s="112"/>
      <c r="E759" s="112"/>
      <c r="F759" s="112"/>
      <c r="G759" s="112"/>
      <c r="H759" s="112"/>
      <c r="I759" s="112"/>
      <c r="J759" s="112"/>
      <c r="K759" s="112"/>
      <c r="L759" s="112"/>
      <c r="M759" s="112"/>
      <c r="N759" s="112"/>
      <c r="O759" s="112"/>
      <c r="P759" s="112"/>
      <c r="Q759" s="112"/>
      <c r="R759" s="112"/>
      <c r="S759" s="112"/>
      <c r="T759" s="112"/>
      <c r="U759" s="112"/>
      <c r="V759" s="112"/>
      <c r="W759" s="112"/>
      <c r="X759" s="112"/>
      <c r="Y759" s="112"/>
    </row>
    <row r="760" spans="1:25">
      <c r="A760" s="266"/>
      <c r="B760" s="112"/>
      <c r="C760" s="112"/>
      <c r="D760" s="112"/>
      <c r="E760" s="112"/>
      <c r="F760" s="112"/>
      <c r="G760" s="112"/>
      <c r="H760" s="112"/>
      <c r="I760" s="112"/>
      <c r="J760" s="112"/>
      <c r="K760" s="112"/>
      <c r="L760" s="112"/>
      <c r="M760" s="112"/>
      <c r="N760" s="112"/>
      <c r="O760" s="112"/>
      <c r="P760" s="112"/>
      <c r="Q760" s="112"/>
      <c r="R760" s="112"/>
      <c r="S760" s="112"/>
      <c r="T760" s="112"/>
      <c r="U760" s="112"/>
      <c r="V760" s="112"/>
      <c r="W760" s="112"/>
      <c r="X760" s="112"/>
      <c r="Y760" s="112"/>
    </row>
    <row r="761" spans="1:25">
      <c r="A761" s="266"/>
      <c r="B761" s="112"/>
      <c r="C761" s="112"/>
      <c r="D761" s="112"/>
      <c r="E761" s="112"/>
      <c r="F761" s="112"/>
      <c r="G761" s="112"/>
      <c r="H761" s="112"/>
      <c r="I761" s="112"/>
      <c r="J761" s="112"/>
      <c r="K761" s="112"/>
      <c r="L761" s="112"/>
      <c r="M761" s="112"/>
      <c r="N761" s="112"/>
      <c r="O761" s="112"/>
      <c r="P761" s="112"/>
      <c r="Q761" s="112"/>
      <c r="R761" s="112"/>
      <c r="S761" s="112"/>
      <c r="T761" s="112"/>
      <c r="U761" s="112"/>
      <c r="V761" s="112"/>
      <c r="W761" s="112"/>
      <c r="X761" s="112"/>
      <c r="Y761" s="112"/>
    </row>
    <row r="762" spans="1:25">
      <c r="A762" s="266"/>
      <c r="B762" s="112"/>
      <c r="C762" s="112"/>
      <c r="D762" s="112"/>
      <c r="E762" s="112"/>
      <c r="F762" s="112"/>
      <c r="G762" s="112"/>
      <c r="H762" s="112"/>
      <c r="I762" s="112"/>
      <c r="J762" s="112"/>
      <c r="K762" s="112"/>
      <c r="L762" s="112"/>
      <c r="M762" s="112"/>
      <c r="N762" s="112"/>
      <c r="O762" s="112"/>
      <c r="P762" s="112"/>
      <c r="Q762" s="112"/>
      <c r="R762" s="112"/>
      <c r="S762" s="112"/>
      <c r="T762" s="112"/>
      <c r="U762" s="112"/>
      <c r="V762" s="112"/>
      <c r="W762" s="112"/>
      <c r="X762" s="112"/>
      <c r="Y762" s="112"/>
    </row>
    <row r="763" spans="1:25">
      <c r="A763" s="266"/>
      <c r="B763" s="112"/>
      <c r="C763" s="112"/>
      <c r="D763" s="112"/>
      <c r="E763" s="112"/>
      <c r="F763" s="112"/>
      <c r="G763" s="112"/>
      <c r="H763" s="112"/>
      <c r="I763" s="112"/>
      <c r="J763" s="112"/>
      <c r="K763" s="112"/>
      <c r="L763" s="112"/>
      <c r="M763" s="112"/>
      <c r="N763" s="112"/>
      <c r="O763" s="112"/>
      <c r="P763" s="112"/>
      <c r="Q763" s="112"/>
      <c r="R763" s="112"/>
      <c r="S763" s="112"/>
      <c r="T763" s="112"/>
      <c r="U763" s="112"/>
      <c r="V763" s="112"/>
      <c r="W763" s="112"/>
      <c r="X763" s="112"/>
      <c r="Y763" s="112"/>
    </row>
    <row r="764" spans="1:25">
      <c r="A764" s="266"/>
      <c r="B764" s="112"/>
      <c r="C764" s="112"/>
      <c r="D764" s="112"/>
      <c r="E764" s="112"/>
      <c r="F764" s="112"/>
      <c r="G764" s="112"/>
      <c r="H764" s="112"/>
      <c r="I764" s="112"/>
      <c r="J764" s="112"/>
      <c r="K764" s="112"/>
      <c r="L764" s="112"/>
      <c r="M764" s="112"/>
      <c r="N764" s="112"/>
      <c r="O764" s="112"/>
      <c r="P764" s="112"/>
      <c r="Q764" s="112"/>
      <c r="R764" s="112"/>
      <c r="S764" s="112"/>
      <c r="T764" s="112"/>
      <c r="U764" s="112"/>
      <c r="V764" s="112"/>
      <c r="W764" s="112"/>
      <c r="X764" s="112"/>
      <c r="Y764" s="112"/>
    </row>
    <row r="765" spans="1:25">
      <c r="A765" s="266"/>
      <c r="B765" s="112"/>
      <c r="C765" s="112"/>
      <c r="D765" s="112"/>
      <c r="E765" s="112"/>
      <c r="F765" s="112"/>
      <c r="G765" s="112"/>
      <c r="H765" s="112"/>
      <c r="I765" s="112"/>
      <c r="J765" s="112"/>
      <c r="K765" s="112"/>
      <c r="L765" s="112"/>
      <c r="M765" s="112"/>
      <c r="N765" s="112"/>
      <c r="O765" s="112"/>
      <c r="P765" s="112"/>
      <c r="Q765" s="112"/>
      <c r="R765" s="112"/>
      <c r="S765" s="112"/>
      <c r="T765" s="112"/>
      <c r="U765" s="112"/>
      <c r="V765" s="112"/>
      <c r="W765" s="112"/>
      <c r="X765" s="112"/>
      <c r="Y765" s="112"/>
    </row>
    <row r="766" spans="1:25">
      <c r="A766" s="266"/>
      <c r="B766" s="112"/>
      <c r="C766" s="112"/>
      <c r="D766" s="112"/>
      <c r="E766" s="112"/>
      <c r="F766" s="112"/>
      <c r="G766" s="112"/>
      <c r="H766" s="112"/>
      <c r="I766" s="112"/>
      <c r="J766" s="112"/>
      <c r="K766" s="112"/>
      <c r="L766" s="112"/>
      <c r="M766" s="112"/>
      <c r="N766" s="112"/>
      <c r="O766" s="112"/>
      <c r="P766" s="112"/>
      <c r="Q766" s="112"/>
      <c r="R766" s="112"/>
      <c r="S766" s="112"/>
      <c r="T766" s="112"/>
      <c r="U766" s="112"/>
      <c r="V766" s="112"/>
      <c r="W766" s="112"/>
      <c r="X766" s="112"/>
      <c r="Y766" s="112"/>
    </row>
    <row r="767" spans="1:25">
      <c r="A767" s="266"/>
      <c r="B767" s="112"/>
      <c r="C767" s="112"/>
      <c r="D767" s="112"/>
      <c r="E767" s="112"/>
      <c r="F767" s="112"/>
      <c r="G767" s="112"/>
      <c r="H767" s="112"/>
      <c r="I767" s="112"/>
      <c r="J767" s="112"/>
      <c r="K767" s="112"/>
      <c r="L767" s="112"/>
      <c r="M767" s="112"/>
      <c r="N767" s="112"/>
      <c r="O767" s="112"/>
      <c r="P767" s="112"/>
      <c r="Q767" s="112"/>
      <c r="R767" s="112"/>
      <c r="S767" s="112"/>
      <c r="T767" s="112"/>
      <c r="U767" s="112"/>
      <c r="V767" s="112"/>
      <c r="W767" s="112"/>
      <c r="X767" s="112"/>
      <c r="Y767" s="112"/>
    </row>
    <row r="768" spans="1:25">
      <c r="A768" s="266"/>
      <c r="B768" s="112"/>
      <c r="C768" s="112"/>
      <c r="D768" s="112"/>
      <c r="E768" s="112"/>
      <c r="F768" s="112"/>
      <c r="G768" s="112"/>
      <c r="H768" s="112"/>
      <c r="I768" s="112"/>
      <c r="J768" s="112"/>
      <c r="K768" s="112"/>
      <c r="L768" s="112"/>
      <c r="M768" s="112"/>
      <c r="N768" s="112"/>
      <c r="O768" s="112"/>
      <c r="P768" s="112"/>
      <c r="Q768" s="112"/>
      <c r="R768" s="112"/>
      <c r="S768" s="112"/>
      <c r="T768" s="112"/>
      <c r="U768" s="112"/>
      <c r="V768" s="112"/>
      <c r="W768" s="112"/>
      <c r="X768" s="112"/>
      <c r="Y768" s="112"/>
    </row>
    <row r="769" spans="1:25">
      <c r="A769" s="266"/>
      <c r="B769" s="112"/>
      <c r="C769" s="112"/>
      <c r="D769" s="112"/>
      <c r="E769" s="112"/>
      <c r="F769" s="112"/>
      <c r="G769" s="112"/>
      <c r="H769" s="112"/>
      <c r="I769" s="112"/>
      <c r="J769" s="112"/>
      <c r="K769" s="112"/>
      <c r="L769" s="112"/>
      <c r="M769" s="112"/>
      <c r="N769" s="112"/>
      <c r="O769" s="112"/>
      <c r="P769" s="112"/>
      <c r="Q769" s="112"/>
      <c r="R769" s="112"/>
      <c r="S769" s="112"/>
      <c r="T769" s="112"/>
      <c r="U769" s="112"/>
      <c r="V769" s="112"/>
      <c r="W769" s="112"/>
      <c r="X769" s="112"/>
      <c r="Y769" s="112"/>
    </row>
    <row r="770" spans="1:25">
      <c r="A770" s="266"/>
      <c r="B770" s="112"/>
      <c r="C770" s="112"/>
      <c r="D770" s="112"/>
      <c r="E770" s="112"/>
      <c r="F770" s="112"/>
      <c r="G770" s="112"/>
      <c r="H770" s="112"/>
      <c r="I770" s="112"/>
      <c r="J770" s="112"/>
      <c r="K770" s="112"/>
      <c r="L770" s="112"/>
      <c r="M770" s="112"/>
      <c r="N770" s="112"/>
      <c r="O770" s="112"/>
      <c r="P770" s="112"/>
      <c r="Q770" s="112"/>
      <c r="R770" s="112"/>
      <c r="S770" s="112"/>
      <c r="T770" s="112"/>
      <c r="U770" s="112"/>
      <c r="V770" s="112"/>
      <c r="W770" s="112"/>
      <c r="X770" s="112"/>
      <c r="Y770" s="112"/>
    </row>
    <row r="771" spans="1:25">
      <c r="A771" s="266"/>
      <c r="B771" s="112"/>
      <c r="C771" s="112"/>
      <c r="D771" s="112"/>
      <c r="E771" s="112"/>
      <c r="F771" s="112"/>
      <c r="G771" s="112"/>
      <c r="H771" s="112"/>
      <c r="I771" s="112"/>
      <c r="J771" s="112"/>
      <c r="K771" s="112"/>
      <c r="L771" s="112"/>
      <c r="M771" s="112"/>
      <c r="N771" s="112"/>
      <c r="O771" s="112"/>
      <c r="P771" s="112"/>
      <c r="Q771" s="112"/>
      <c r="R771" s="112"/>
      <c r="S771" s="112"/>
      <c r="T771" s="112"/>
      <c r="U771" s="112"/>
      <c r="V771" s="112"/>
      <c r="W771" s="112"/>
      <c r="X771" s="112"/>
      <c r="Y771" s="112"/>
    </row>
    <row r="772" spans="1:25">
      <c r="A772" s="266"/>
      <c r="B772" s="112"/>
      <c r="C772" s="112"/>
      <c r="D772" s="112"/>
      <c r="E772" s="112"/>
      <c r="F772" s="112"/>
      <c r="G772" s="112"/>
      <c r="H772" s="112"/>
      <c r="I772" s="112"/>
      <c r="J772" s="112"/>
      <c r="K772" s="112"/>
      <c r="L772" s="112"/>
      <c r="M772" s="112"/>
      <c r="N772" s="112"/>
      <c r="O772" s="112"/>
      <c r="P772" s="112"/>
      <c r="Q772" s="112"/>
      <c r="R772" s="112"/>
      <c r="S772" s="112"/>
      <c r="T772" s="112"/>
      <c r="U772" s="112"/>
      <c r="V772" s="112"/>
      <c r="W772" s="112"/>
      <c r="X772" s="112"/>
      <c r="Y772" s="112"/>
    </row>
    <row r="773" spans="1:25">
      <c r="A773" s="266"/>
      <c r="B773" s="112"/>
      <c r="C773" s="112"/>
      <c r="D773" s="112"/>
      <c r="E773" s="112"/>
      <c r="F773" s="112"/>
      <c r="G773" s="112"/>
      <c r="H773" s="112"/>
      <c r="I773" s="112"/>
      <c r="J773" s="112"/>
      <c r="K773" s="112"/>
      <c r="L773" s="112"/>
      <c r="M773" s="112"/>
      <c r="N773" s="112"/>
      <c r="O773" s="112"/>
      <c r="P773" s="112"/>
      <c r="Q773" s="112"/>
      <c r="R773" s="112"/>
      <c r="S773" s="112"/>
      <c r="T773" s="112"/>
      <c r="U773" s="112"/>
      <c r="V773" s="112"/>
      <c r="W773" s="112"/>
      <c r="X773" s="112"/>
      <c r="Y773" s="112"/>
    </row>
    <row r="774" spans="1:25">
      <c r="A774" s="266"/>
      <c r="B774" s="112"/>
      <c r="C774" s="112"/>
      <c r="D774" s="112"/>
      <c r="E774" s="112"/>
      <c r="F774" s="112"/>
      <c r="G774" s="112"/>
      <c r="H774" s="112"/>
      <c r="I774" s="112"/>
      <c r="J774" s="112"/>
      <c r="K774" s="112"/>
      <c r="L774" s="112"/>
      <c r="M774" s="112"/>
      <c r="N774" s="112"/>
      <c r="O774" s="112"/>
      <c r="P774" s="112"/>
      <c r="Q774" s="112"/>
      <c r="R774" s="112"/>
      <c r="S774" s="112"/>
      <c r="T774" s="112"/>
      <c r="U774" s="112"/>
      <c r="V774" s="112"/>
      <c r="W774" s="112"/>
      <c r="X774" s="112"/>
      <c r="Y774" s="112"/>
    </row>
    <row r="775" spans="1:25">
      <c r="A775" s="266"/>
      <c r="B775" s="112"/>
      <c r="C775" s="112"/>
      <c r="D775" s="112"/>
      <c r="E775" s="112"/>
      <c r="F775" s="112"/>
      <c r="G775" s="112"/>
      <c r="H775" s="112"/>
      <c r="I775" s="112"/>
      <c r="J775" s="112"/>
      <c r="K775" s="112"/>
      <c r="L775" s="112"/>
      <c r="M775" s="112"/>
      <c r="N775" s="112"/>
      <c r="O775" s="112"/>
      <c r="P775" s="112"/>
      <c r="Q775" s="112"/>
      <c r="R775" s="112"/>
      <c r="S775" s="112"/>
      <c r="T775" s="112"/>
      <c r="U775" s="112"/>
      <c r="V775" s="112"/>
      <c r="W775" s="112"/>
      <c r="X775" s="112"/>
      <c r="Y775" s="112"/>
    </row>
    <row r="776" spans="1:25">
      <c r="A776" s="266"/>
      <c r="B776" s="112"/>
      <c r="C776" s="112"/>
      <c r="D776" s="112"/>
      <c r="E776" s="112"/>
      <c r="F776" s="112"/>
      <c r="G776" s="112"/>
      <c r="H776" s="112"/>
      <c r="I776" s="112"/>
      <c r="J776" s="112"/>
      <c r="K776" s="112"/>
      <c r="L776" s="112"/>
      <c r="M776" s="112"/>
      <c r="N776" s="112"/>
      <c r="O776" s="112"/>
      <c r="P776" s="112"/>
      <c r="Q776" s="112"/>
      <c r="R776" s="112"/>
      <c r="S776" s="112"/>
      <c r="T776" s="112"/>
      <c r="U776" s="112"/>
      <c r="V776" s="112"/>
      <c r="W776" s="112"/>
      <c r="X776" s="112"/>
      <c r="Y776" s="112"/>
    </row>
    <row r="777" spans="1:25">
      <c r="A777" s="266"/>
      <c r="B777" s="112"/>
      <c r="C777" s="112"/>
      <c r="D777" s="112"/>
      <c r="E777" s="112"/>
      <c r="F777" s="112"/>
      <c r="G777" s="112"/>
      <c r="H777" s="112"/>
      <c r="I777" s="112"/>
      <c r="J777" s="112"/>
      <c r="K777" s="112"/>
      <c r="L777" s="112"/>
      <c r="M777" s="112"/>
      <c r="N777" s="112"/>
      <c r="O777" s="112"/>
      <c r="P777" s="112"/>
      <c r="Q777" s="112"/>
      <c r="R777" s="112"/>
      <c r="S777" s="112"/>
      <c r="T777" s="112"/>
      <c r="U777" s="112"/>
      <c r="V777" s="112"/>
      <c r="W777" s="112"/>
      <c r="X777" s="112"/>
      <c r="Y777" s="112"/>
    </row>
    <row r="778" spans="1:25">
      <c r="A778" s="266"/>
      <c r="B778" s="112"/>
      <c r="C778" s="112"/>
      <c r="D778" s="112"/>
      <c r="E778" s="112"/>
      <c r="F778" s="112"/>
      <c r="G778" s="112"/>
      <c r="H778" s="112"/>
      <c r="I778" s="112"/>
      <c r="J778" s="112"/>
      <c r="K778" s="112"/>
      <c r="L778" s="112"/>
      <c r="M778" s="112"/>
      <c r="N778" s="112"/>
      <c r="O778" s="112"/>
      <c r="P778" s="112"/>
      <c r="Q778" s="112"/>
      <c r="R778" s="112"/>
      <c r="S778" s="112"/>
      <c r="T778" s="112"/>
      <c r="U778" s="112"/>
      <c r="V778" s="112"/>
      <c r="W778" s="112"/>
      <c r="X778" s="112"/>
      <c r="Y778" s="112"/>
    </row>
    <row r="779" spans="1:25">
      <c r="A779" s="266"/>
      <c r="B779" s="112"/>
      <c r="C779" s="112"/>
      <c r="D779" s="112"/>
      <c r="E779" s="112"/>
      <c r="F779" s="112"/>
      <c r="G779" s="112"/>
      <c r="H779" s="112"/>
      <c r="I779" s="112"/>
      <c r="J779" s="112"/>
      <c r="K779" s="112"/>
      <c r="L779" s="112"/>
      <c r="M779" s="112"/>
      <c r="N779" s="112"/>
      <c r="O779" s="112"/>
      <c r="P779" s="112"/>
      <c r="Q779" s="112"/>
      <c r="R779" s="112"/>
      <c r="S779" s="112"/>
      <c r="T779" s="112"/>
      <c r="U779" s="112"/>
      <c r="V779" s="112"/>
      <c r="W779" s="112"/>
      <c r="X779" s="112"/>
      <c r="Y779" s="112"/>
    </row>
    <row r="780" spans="1:25">
      <c r="A780" s="266"/>
      <c r="B780" s="112"/>
      <c r="C780" s="112"/>
      <c r="D780" s="112"/>
      <c r="E780" s="112"/>
      <c r="F780" s="112"/>
      <c r="G780" s="112"/>
      <c r="H780" s="112"/>
      <c r="I780" s="112"/>
      <c r="J780" s="112"/>
      <c r="K780" s="112"/>
      <c r="L780" s="112"/>
      <c r="M780" s="112"/>
      <c r="N780" s="112"/>
      <c r="O780" s="112"/>
      <c r="P780" s="112"/>
      <c r="Q780" s="112"/>
      <c r="R780" s="112"/>
      <c r="S780" s="112"/>
      <c r="T780" s="112"/>
      <c r="U780" s="112"/>
      <c r="V780" s="112"/>
      <c r="W780" s="112"/>
      <c r="X780" s="112"/>
      <c r="Y780" s="112"/>
    </row>
    <row r="781" spans="1:25">
      <c r="A781" s="266"/>
      <c r="B781" s="112"/>
      <c r="C781" s="112"/>
      <c r="D781" s="112"/>
      <c r="E781" s="112"/>
      <c r="F781" s="112"/>
      <c r="G781" s="112"/>
      <c r="H781" s="112"/>
      <c r="I781" s="112"/>
      <c r="J781" s="112"/>
      <c r="K781" s="112"/>
      <c r="L781" s="112"/>
      <c r="M781" s="112"/>
      <c r="N781" s="112"/>
      <c r="O781" s="112"/>
      <c r="P781" s="112"/>
      <c r="Q781" s="112"/>
      <c r="R781" s="112"/>
      <c r="S781" s="112"/>
      <c r="T781" s="112"/>
      <c r="U781" s="112"/>
      <c r="V781" s="112"/>
      <c r="W781" s="112"/>
      <c r="X781" s="112"/>
      <c r="Y781" s="112"/>
    </row>
    <row r="782" spans="1:25">
      <c r="A782" s="266"/>
      <c r="B782" s="112"/>
      <c r="C782" s="112"/>
      <c r="D782" s="112"/>
      <c r="E782" s="112"/>
      <c r="F782" s="112"/>
      <c r="G782" s="112"/>
      <c r="H782" s="112"/>
      <c r="I782" s="112"/>
      <c r="J782" s="112"/>
      <c r="K782" s="112"/>
      <c r="L782" s="112"/>
      <c r="M782" s="112"/>
      <c r="N782" s="112"/>
      <c r="O782" s="112"/>
      <c r="P782" s="112"/>
      <c r="Q782" s="112"/>
      <c r="R782" s="112"/>
      <c r="S782" s="112"/>
      <c r="T782" s="112"/>
      <c r="U782" s="112"/>
      <c r="V782" s="112"/>
      <c r="W782" s="112"/>
      <c r="X782" s="112"/>
      <c r="Y782" s="112"/>
    </row>
    <row r="783" spans="1:25">
      <c r="A783" s="266"/>
      <c r="B783" s="112"/>
      <c r="C783" s="112"/>
      <c r="D783" s="112"/>
      <c r="E783" s="112"/>
      <c r="F783" s="112"/>
      <c r="G783" s="112"/>
      <c r="H783" s="112"/>
      <c r="I783" s="112"/>
      <c r="J783" s="112"/>
      <c r="K783" s="112"/>
      <c r="L783" s="112"/>
      <c r="M783" s="112"/>
      <c r="N783" s="112"/>
      <c r="O783" s="112"/>
      <c r="P783" s="112"/>
      <c r="Q783" s="112"/>
      <c r="R783" s="112"/>
      <c r="S783" s="112"/>
      <c r="T783" s="112"/>
      <c r="U783" s="112"/>
      <c r="V783" s="112"/>
      <c r="W783" s="112"/>
      <c r="X783" s="112"/>
      <c r="Y783" s="112"/>
    </row>
    <row r="784" spans="1:25">
      <c r="A784" s="266"/>
      <c r="B784" s="112"/>
      <c r="C784" s="112"/>
      <c r="D784" s="112"/>
      <c r="E784" s="112"/>
      <c r="F784" s="112"/>
      <c r="G784" s="112"/>
      <c r="H784" s="112"/>
      <c r="I784" s="112"/>
      <c r="J784" s="112"/>
      <c r="K784" s="112"/>
      <c r="L784" s="112"/>
      <c r="M784" s="112"/>
      <c r="N784" s="112"/>
      <c r="O784" s="112"/>
      <c r="P784" s="112"/>
      <c r="Q784" s="112"/>
      <c r="R784" s="112"/>
      <c r="S784" s="112"/>
      <c r="T784" s="112"/>
      <c r="U784" s="112"/>
      <c r="V784" s="112"/>
      <c r="W784" s="112"/>
      <c r="X784" s="112"/>
      <c r="Y784" s="112"/>
    </row>
    <row r="785" spans="1:25">
      <c r="A785" s="266"/>
      <c r="B785" s="112"/>
      <c r="C785" s="112"/>
      <c r="D785" s="112"/>
      <c r="E785" s="112"/>
      <c r="F785" s="112"/>
      <c r="G785" s="112"/>
      <c r="H785" s="112"/>
      <c r="I785" s="112"/>
      <c r="J785" s="112"/>
      <c r="K785" s="112"/>
      <c r="L785" s="112"/>
      <c r="M785" s="112"/>
      <c r="N785" s="112"/>
      <c r="O785" s="112"/>
      <c r="P785" s="112"/>
      <c r="Q785" s="112"/>
      <c r="R785" s="112"/>
      <c r="S785" s="112"/>
      <c r="T785" s="112"/>
      <c r="U785" s="112"/>
      <c r="V785" s="112"/>
      <c r="W785" s="112"/>
      <c r="X785" s="112"/>
      <c r="Y785" s="112"/>
    </row>
    <row r="786" spans="1:25">
      <c r="A786" s="266"/>
      <c r="B786" s="112"/>
      <c r="C786" s="112"/>
      <c r="D786" s="112"/>
      <c r="E786" s="112"/>
      <c r="F786" s="112"/>
      <c r="G786" s="112"/>
      <c r="H786" s="112"/>
      <c r="I786" s="112"/>
      <c r="J786" s="112"/>
      <c r="K786" s="112"/>
      <c r="L786" s="112"/>
      <c r="M786" s="112"/>
      <c r="N786" s="112"/>
      <c r="O786" s="112"/>
      <c r="P786" s="112"/>
      <c r="Q786" s="112"/>
      <c r="R786" s="112"/>
      <c r="S786" s="112"/>
      <c r="T786" s="112"/>
      <c r="U786" s="112"/>
      <c r="V786" s="112"/>
      <c r="W786" s="112"/>
      <c r="X786" s="112"/>
      <c r="Y786" s="112"/>
    </row>
    <row r="787" spans="1:25">
      <c r="A787" s="266"/>
      <c r="B787" s="112"/>
      <c r="C787" s="112"/>
      <c r="D787" s="112"/>
      <c r="E787" s="112"/>
      <c r="F787" s="112"/>
      <c r="G787" s="112"/>
      <c r="H787" s="112"/>
      <c r="I787" s="112"/>
      <c r="J787" s="112"/>
      <c r="K787" s="112"/>
      <c r="L787" s="112"/>
      <c r="M787" s="112"/>
      <c r="N787" s="112"/>
      <c r="O787" s="112"/>
      <c r="P787" s="112"/>
      <c r="Q787" s="112"/>
      <c r="R787" s="112"/>
      <c r="S787" s="112"/>
      <c r="T787" s="112"/>
      <c r="U787" s="112"/>
      <c r="V787" s="112"/>
      <c r="W787" s="112"/>
      <c r="X787" s="112"/>
      <c r="Y787" s="112"/>
    </row>
    <row r="788" spans="1:25">
      <c r="A788" s="266"/>
      <c r="B788" s="112"/>
      <c r="C788" s="112"/>
      <c r="D788" s="112"/>
      <c r="E788" s="112"/>
      <c r="F788" s="112"/>
      <c r="G788" s="112"/>
      <c r="H788" s="112"/>
      <c r="I788" s="112"/>
      <c r="J788" s="112"/>
      <c r="K788" s="112"/>
      <c r="L788" s="112"/>
      <c r="M788" s="112"/>
      <c r="N788" s="112"/>
      <c r="O788" s="112"/>
      <c r="P788" s="112"/>
      <c r="Q788" s="112"/>
      <c r="R788" s="112"/>
      <c r="S788" s="112"/>
      <c r="T788" s="112"/>
      <c r="U788" s="112"/>
      <c r="V788" s="112"/>
      <c r="W788" s="112"/>
      <c r="X788" s="112"/>
      <c r="Y788" s="112"/>
    </row>
    <row r="789" spans="1:25">
      <c r="A789" s="266"/>
      <c r="B789" s="112"/>
      <c r="C789" s="112"/>
      <c r="D789" s="112"/>
      <c r="E789" s="112"/>
      <c r="F789" s="112"/>
      <c r="G789" s="112"/>
      <c r="H789" s="112"/>
      <c r="I789" s="112"/>
      <c r="J789" s="112"/>
      <c r="K789" s="112"/>
      <c r="L789" s="112"/>
      <c r="M789" s="112"/>
      <c r="N789" s="112"/>
      <c r="O789" s="112"/>
      <c r="P789" s="112"/>
      <c r="Q789" s="112"/>
      <c r="R789" s="112"/>
      <c r="S789" s="112"/>
      <c r="T789" s="112"/>
      <c r="U789" s="112"/>
      <c r="V789" s="112"/>
      <c r="W789" s="112"/>
      <c r="X789" s="112"/>
      <c r="Y789" s="112"/>
    </row>
    <row r="790" spans="1:25">
      <c r="A790" s="266"/>
      <c r="B790" s="112"/>
      <c r="C790" s="112"/>
      <c r="D790" s="112"/>
      <c r="E790" s="112"/>
      <c r="F790" s="112"/>
      <c r="G790" s="112"/>
      <c r="H790" s="112"/>
      <c r="I790" s="112"/>
      <c r="J790" s="112"/>
      <c r="K790" s="112"/>
      <c r="L790" s="112"/>
      <c r="M790" s="112"/>
      <c r="N790" s="112"/>
      <c r="O790" s="112"/>
      <c r="P790" s="112"/>
      <c r="Q790" s="112"/>
      <c r="R790" s="112"/>
      <c r="S790" s="112"/>
      <c r="T790" s="112"/>
      <c r="U790" s="112"/>
      <c r="V790" s="112"/>
      <c r="W790" s="112"/>
      <c r="X790" s="112"/>
      <c r="Y790" s="112"/>
    </row>
    <row r="791" spans="1:25">
      <c r="A791" s="266"/>
      <c r="B791" s="112"/>
      <c r="C791" s="112"/>
      <c r="D791" s="112"/>
      <c r="E791" s="112"/>
      <c r="F791" s="112"/>
      <c r="G791" s="112"/>
      <c r="H791" s="112"/>
      <c r="I791" s="112"/>
      <c r="J791" s="112"/>
      <c r="K791" s="112"/>
      <c r="L791" s="112"/>
      <c r="M791" s="112"/>
      <c r="N791" s="112"/>
      <c r="O791" s="112"/>
      <c r="P791" s="112"/>
      <c r="Q791" s="112"/>
      <c r="R791" s="112"/>
      <c r="S791" s="112"/>
      <c r="T791" s="112"/>
      <c r="U791" s="112"/>
      <c r="V791" s="112"/>
      <c r="W791" s="112"/>
      <c r="X791" s="112"/>
      <c r="Y791" s="112"/>
    </row>
    <row r="792" spans="1:25">
      <c r="A792" s="266"/>
      <c r="B792" s="112"/>
      <c r="C792" s="112"/>
      <c r="D792" s="112"/>
      <c r="E792" s="112"/>
      <c r="F792" s="112"/>
      <c r="G792" s="112"/>
      <c r="H792" s="112"/>
      <c r="I792" s="112"/>
      <c r="J792" s="112"/>
      <c r="K792" s="112"/>
      <c r="L792" s="112"/>
      <c r="M792" s="112"/>
      <c r="N792" s="112"/>
      <c r="O792" s="112"/>
      <c r="P792" s="112"/>
      <c r="Q792" s="112"/>
      <c r="R792" s="112"/>
      <c r="S792" s="112"/>
      <c r="T792" s="112"/>
      <c r="U792" s="112"/>
      <c r="V792" s="112"/>
      <c r="W792" s="112"/>
      <c r="X792" s="112"/>
      <c r="Y792" s="112"/>
    </row>
    <row r="793" spans="1:25">
      <c r="A793" s="266"/>
      <c r="B793" s="112"/>
      <c r="C793" s="112"/>
      <c r="D793" s="112"/>
      <c r="E793" s="112"/>
      <c r="F793" s="112"/>
      <c r="G793" s="112"/>
      <c r="H793" s="112"/>
      <c r="I793" s="112"/>
      <c r="J793" s="112"/>
      <c r="K793" s="112"/>
      <c r="L793" s="112"/>
      <c r="M793" s="112"/>
      <c r="N793" s="112"/>
      <c r="O793" s="112"/>
      <c r="P793" s="112"/>
      <c r="Q793" s="112"/>
      <c r="R793" s="112"/>
      <c r="S793" s="112"/>
      <c r="T793" s="112"/>
      <c r="U793" s="112"/>
      <c r="V793" s="112"/>
      <c r="W793" s="112"/>
      <c r="X793" s="112"/>
      <c r="Y793" s="112"/>
    </row>
    <row r="794" spans="1:25">
      <c r="A794" s="266"/>
      <c r="B794" s="112"/>
      <c r="C794" s="112"/>
      <c r="D794" s="112"/>
      <c r="E794" s="112"/>
      <c r="F794" s="112"/>
      <c r="G794" s="112"/>
      <c r="H794" s="112"/>
      <c r="I794" s="112"/>
      <c r="J794" s="112"/>
      <c r="K794" s="112"/>
      <c r="L794" s="112"/>
      <c r="M794" s="112"/>
      <c r="N794" s="112"/>
      <c r="O794" s="112"/>
      <c r="P794" s="112"/>
      <c r="Q794" s="112"/>
      <c r="R794" s="112"/>
      <c r="S794" s="112"/>
      <c r="T794" s="112"/>
      <c r="U794" s="112"/>
      <c r="V794" s="112"/>
      <c r="W794" s="112"/>
      <c r="X794" s="112"/>
      <c r="Y794" s="112"/>
    </row>
    <row r="795" spans="1:25">
      <c r="A795" s="266"/>
      <c r="B795" s="112"/>
      <c r="C795" s="112"/>
      <c r="D795" s="112"/>
      <c r="E795" s="112"/>
      <c r="F795" s="112"/>
      <c r="G795" s="112"/>
      <c r="H795" s="112"/>
      <c r="I795" s="112"/>
      <c r="J795" s="112"/>
      <c r="K795" s="112"/>
      <c r="L795" s="112"/>
      <c r="M795" s="112"/>
      <c r="N795" s="112"/>
      <c r="O795" s="112"/>
      <c r="P795" s="112"/>
      <c r="Q795" s="112"/>
      <c r="R795" s="112"/>
      <c r="S795" s="112"/>
      <c r="T795" s="112"/>
      <c r="U795" s="112"/>
      <c r="V795" s="112"/>
      <c r="W795" s="112"/>
      <c r="X795" s="112"/>
      <c r="Y795" s="112"/>
    </row>
    <row r="796" spans="1:25">
      <c r="A796" s="266"/>
      <c r="B796" s="112"/>
      <c r="C796" s="112"/>
      <c r="D796" s="112"/>
      <c r="E796" s="112"/>
      <c r="F796" s="112"/>
      <c r="G796" s="112"/>
      <c r="H796" s="112"/>
      <c r="I796" s="112"/>
      <c r="J796" s="112"/>
      <c r="K796" s="112"/>
      <c r="L796" s="112"/>
      <c r="M796" s="112"/>
      <c r="N796" s="112"/>
      <c r="O796" s="112"/>
      <c r="P796" s="112"/>
      <c r="Q796" s="112"/>
      <c r="R796" s="112"/>
      <c r="S796" s="112"/>
      <c r="T796" s="112"/>
      <c r="U796" s="112"/>
      <c r="V796" s="112"/>
      <c r="W796" s="112"/>
      <c r="X796" s="112"/>
      <c r="Y796" s="112"/>
    </row>
    <row r="797" spans="1:25">
      <c r="A797" s="266"/>
      <c r="B797" s="112"/>
      <c r="C797" s="112"/>
      <c r="D797" s="112"/>
      <c r="E797" s="112"/>
      <c r="F797" s="112"/>
      <c r="G797" s="112"/>
      <c r="H797" s="112"/>
      <c r="I797" s="112"/>
      <c r="J797" s="112"/>
      <c r="K797" s="112"/>
      <c r="L797" s="112"/>
      <c r="M797" s="112"/>
      <c r="N797" s="112"/>
      <c r="O797" s="112"/>
      <c r="P797" s="112"/>
      <c r="Q797" s="112"/>
      <c r="R797" s="112"/>
      <c r="S797" s="112"/>
      <c r="T797" s="112"/>
      <c r="U797" s="112"/>
      <c r="V797" s="112"/>
      <c r="W797" s="112"/>
      <c r="X797" s="112"/>
      <c r="Y797" s="112"/>
    </row>
    <row r="798" spans="1:25">
      <c r="A798" s="266"/>
      <c r="B798" s="112"/>
      <c r="C798" s="112"/>
      <c r="D798" s="112"/>
      <c r="E798" s="112"/>
      <c r="F798" s="112"/>
      <c r="G798" s="112"/>
      <c r="H798" s="112"/>
      <c r="I798" s="112"/>
      <c r="J798" s="112"/>
      <c r="K798" s="112"/>
      <c r="L798" s="112"/>
      <c r="M798" s="112"/>
      <c r="N798" s="112"/>
      <c r="O798" s="112"/>
      <c r="P798" s="112"/>
      <c r="Q798" s="112"/>
      <c r="R798" s="112"/>
      <c r="S798" s="112"/>
      <c r="T798" s="112"/>
      <c r="U798" s="112"/>
      <c r="V798" s="112"/>
      <c r="W798" s="112"/>
      <c r="X798" s="112"/>
      <c r="Y798" s="112"/>
    </row>
    <row r="799" spans="1:25">
      <c r="A799" s="266"/>
      <c r="B799" s="112"/>
      <c r="C799" s="112"/>
      <c r="D799" s="112"/>
      <c r="E799" s="112"/>
      <c r="F799" s="112"/>
      <c r="G799" s="112"/>
      <c r="H799" s="112"/>
      <c r="I799" s="112"/>
      <c r="J799" s="112"/>
      <c r="K799" s="112"/>
      <c r="L799" s="112"/>
      <c r="M799" s="112"/>
      <c r="N799" s="112"/>
      <c r="O799" s="112"/>
      <c r="P799" s="112"/>
      <c r="Q799" s="112"/>
      <c r="R799" s="112"/>
      <c r="S799" s="112"/>
      <c r="T799" s="112"/>
      <c r="U799" s="112"/>
      <c r="V799" s="112"/>
      <c r="W799" s="112"/>
      <c r="X799" s="112"/>
      <c r="Y799" s="112"/>
    </row>
    <row r="800" spans="1:25">
      <c r="A800" s="266"/>
      <c r="B800" s="112"/>
      <c r="C800" s="112"/>
      <c r="D800" s="112"/>
      <c r="E800" s="112"/>
      <c r="F800" s="112"/>
      <c r="G800" s="112"/>
      <c r="H800" s="112"/>
      <c r="I800" s="112"/>
      <c r="J800" s="112"/>
      <c r="K800" s="112"/>
      <c r="L800" s="112"/>
      <c r="M800" s="112"/>
      <c r="N800" s="112"/>
      <c r="O800" s="112"/>
      <c r="P800" s="112"/>
      <c r="Q800" s="112"/>
      <c r="R800" s="112"/>
      <c r="S800" s="112"/>
      <c r="T800" s="112"/>
      <c r="U800" s="112"/>
      <c r="V800" s="112"/>
      <c r="W800" s="112"/>
      <c r="X800" s="112"/>
      <c r="Y800" s="112"/>
    </row>
    <row r="801" spans="1:25">
      <c r="A801" s="266"/>
      <c r="B801" s="112"/>
      <c r="C801" s="112"/>
      <c r="D801" s="112"/>
      <c r="E801" s="112"/>
      <c r="F801" s="112"/>
      <c r="G801" s="112"/>
      <c r="H801" s="112"/>
      <c r="I801" s="112"/>
      <c r="J801" s="112"/>
      <c r="K801" s="112"/>
      <c r="L801" s="112"/>
      <c r="M801" s="112"/>
      <c r="N801" s="112"/>
      <c r="O801" s="112"/>
      <c r="P801" s="112"/>
      <c r="Q801" s="112"/>
      <c r="R801" s="112"/>
      <c r="S801" s="112"/>
      <c r="T801" s="112"/>
      <c r="U801" s="112"/>
      <c r="V801" s="112"/>
      <c r="W801" s="112"/>
      <c r="X801" s="112"/>
      <c r="Y801" s="112"/>
    </row>
    <row r="802" spans="1:25">
      <c r="A802" s="266"/>
      <c r="B802" s="112"/>
      <c r="C802" s="112"/>
      <c r="D802" s="112"/>
      <c r="E802" s="112"/>
      <c r="F802" s="112"/>
      <c r="G802" s="112"/>
      <c r="H802" s="112"/>
      <c r="I802" s="112"/>
      <c r="J802" s="112"/>
      <c r="K802" s="112"/>
      <c r="L802" s="112"/>
      <c r="M802" s="112"/>
      <c r="N802" s="112"/>
      <c r="O802" s="112"/>
      <c r="P802" s="112"/>
      <c r="Q802" s="112"/>
      <c r="R802" s="112"/>
      <c r="S802" s="112"/>
      <c r="T802" s="112"/>
      <c r="U802" s="112"/>
      <c r="V802" s="112"/>
      <c r="W802" s="112"/>
      <c r="X802" s="112"/>
      <c r="Y802" s="112"/>
    </row>
    <row r="803" spans="1:25">
      <c r="A803" s="266"/>
      <c r="B803" s="112"/>
      <c r="C803" s="112"/>
      <c r="D803" s="112"/>
      <c r="E803" s="112"/>
      <c r="F803" s="112"/>
      <c r="G803" s="112"/>
      <c r="H803" s="112"/>
      <c r="I803" s="112"/>
      <c r="J803" s="112"/>
      <c r="K803" s="112"/>
      <c r="L803" s="112"/>
      <c r="M803" s="112"/>
      <c r="N803" s="112"/>
      <c r="O803" s="112"/>
      <c r="P803" s="112"/>
      <c r="Q803" s="112"/>
      <c r="R803" s="112"/>
      <c r="S803" s="112"/>
      <c r="T803" s="112"/>
      <c r="U803" s="112"/>
      <c r="V803" s="112"/>
      <c r="W803" s="112"/>
      <c r="X803" s="112"/>
      <c r="Y803" s="112"/>
    </row>
    <row r="804" spans="1:25">
      <c r="A804" s="266"/>
      <c r="B804" s="112"/>
      <c r="C804" s="112"/>
      <c r="D804" s="112"/>
      <c r="E804" s="112"/>
      <c r="F804" s="112"/>
      <c r="G804" s="112"/>
      <c r="H804" s="112"/>
      <c r="I804" s="112"/>
      <c r="J804" s="112"/>
      <c r="K804" s="112"/>
      <c r="L804" s="112"/>
      <c r="M804" s="112"/>
      <c r="N804" s="112"/>
      <c r="O804" s="112"/>
      <c r="P804" s="112"/>
      <c r="Q804" s="112"/>
      <c r="R804" s="112"/>
      <c r="S804" s="112"/>
      <c r="T804" s="112"/>
      <c r="U804" s="112"/>
      <c r="V804" s="112"/>
      <c r="W804" s="112"/>
      <c r="X804" s="112"/>
      <c r="Y804" s="112"/>
    </row>
    <row r="805" spans="1:25">
      <c r="A805" s="266"/>
      <c r="B805" s="112"/>
      <c r="C805" s="112"/>
      <c r="D805" s="112"/>
      <c r="E805" s="112"/>
      <c r="F805" s="112"/>
      <c r="G805" s="112"/>
      <c r="H805" s="112"/>
      <c r="I805" s="112"/>
      <c r="J805" s="112"/>
      <c r="K805" s="112"/>
      <c r="L805" s="112"/>
      <c r="M805" s="112"/>
      <c r="N805" s="112"/>
      <c r="O805" s="112"/>
      <c r="P805" s="112"/>
      <c r="Q805" s="112"/>
      <c r="R805" s="112"/>
      <c r="S805" s="112"/>
      <c r="T805" s="112"/>
      <c r="U805" s="112"/>
      <c r="V805" s="112"/>
      <c r="W805" s="112"/>
      <c r="X805" s="112"/>
      <c r="Y805" s="112"/>
    </row>
    <row r="806" spans="1:25">
      <c r="A806" s="266"/>
      <c r="B806" s="112"/>
      <c r="C806" s="112"/>
      <c r="D806" s="112"/>
      <c r="E806" s="112"/>
      <c r="F806" s="112"/>
      <c r="G806" s="112"/>
      <c r="H806" s="112"/>
      <c r="I806" s="112"/>
      <c r="J806" s="112"/>
      <c r="K806" s="112"/>
      <c r="L806" s="112"/>
      <c r="M806" s="112"/>
      <c r="N806" s="112"/>
      <c r="O806" s="112"/>
      <c r="P806" s="112"/>
      <c r="Q806" s="112"/>
      <c r="R806" s="112"/>
      <c r="S806" s="112"/>
      <c r="T806" s="112"/>
      <c r="U806" s="112"/>
      <c r="V806" s="112"/>
      <c r="W806" s="112"/>
      <c r="X806" s="112"/>
      <c r="Y806" s="112"/>
    </row>
    <row r="807" spans="1:25">
      <c r="A807" s="266"/>
      <c r="B807" s="112"/>
      <c r="C807" s="112"/>
      <c r="D807" s="112"/>
      <c r="E807" s="112"/>
      <c r="F807" s="112"/>
      <c r="G807" s="112"/>
      <c r="H807" s="112"/>
      <c r="I807" s="112"/>
      <c r="J807" s="112"/>
      <c r="K807" s="112"/>
      <c r="L807" s="112"/>
      <c r="M807" s="112"/>
      <c r="N807" s="112"/>
      <c r="O807" s="112"/>
      <c r="P807" s="112"/>
      <c r="Q807" s="112"/>
      <c r="R807" s="112"/>
      <c r="S807" s="112"/>
      <c r="T807" s="112"/>
      <c r="U807" s="112"/>
      <c r="V807" s="112"/>
      <c r="W807" s="112"/>
      <c r="X807" s="112"/>
      <c r="Y807" s="112"/>
    </row>
    <row r="808" spans="1:25">
      <c r="A808" s="266"/>
      <c r="B808" s="112"/>
      <c r="C808" s="112"/>
      <c r="D808" s="112"/>
      <c r="E808" s="112"/>
      <c r="F808" s="112"/>
      <c r="G808" s="112"/>
      <c r="H808" s="112"/>
      <c r="I808" s="112"/>
      <c r="J808" s="112"/>
      <c r="K808" s="112"/>
      <c r="L808" s="112"/>
      <c r="M808" s="112"/>
      <c r="N808" s="112"/>
      <c r="O808" s="112"/>
      <c r="P808" s="112"/>
      <c r="Q808" s="112"/>
      <c r="R808" s="112"/>
      <c r="S808" s="112"/>
      <c r="T808" s="112"/>
      <c r="U808" s="112"/>
      <c r="V808" s="112"/>
      <c r="W808" s="112"/>
      <c r="X808" s="112"/>
      <c r="Y808" s="112"/>
    </row>
    <row r="809" spans="1:25">
      <c r="A809" s="266"/>
      <c r="B809" s="112"/>
      <c r="C809" s="112"/>
      <c r="D809" s="112"/>
      <c r="E809" s="112"/>
      <c r="F809" s="112"/>
      <c r="G809" s="112"/>
      <c r="H809" s="112"/>
      <c r="I809" s="112"/>
      <c r="J809" s="112"/>
      <c r="K809" s="112"/>
      <c r="L809" s="112"/>
      <c r="M809" s="112"/>
      <c r="N809" s="112"/>
      <c r="O809" s="112"/>
      <c r="P809" s="112"/>
      <c r="Q809" s="112"/>
      <c r="R809" s="112"/>
      <c r="S809" s="112"/>
      <c r="T809" s="112"/>
      <c r="U809" s="112"/>
      <c r="V809" s="112"/>
      <c r="W809" s="112"/>
      <c r="X809" s="112"/>
      <c r="Y809" s="112"/>
    </row>
    <row r="810" spans="1:25">
      <c r="A810" s="266"/>
      <c r="B810" s="112"/>
      <c r="C810" s="112"/>
      <c r="D810" s="112"/>
      <c r="E810" s="112"/>
      <c r="F810" s="112"/>
      <c r="G810" s="112"/>
      <c r="H810" s="112"/>
      <c r="I810" s="112"/>
      <c r="J810" s="112"/>
      <c r="K810" s="112"/>
      <c r="L810" s="112"/>
      <c r="M810" s="112"/>
      <c r="N810" s="112"/>
      <c r="O810" s="112"/>
      <c r="P810" s="112"/>
      <c r="Q810" s="112"/>
      <c r="R810" s="112"/>
      <c r="S810" s="112"/>
      <c r="T810" s="112"/>
      <c r="U810" s="112"/>
      <c r="V810" s="112"/>
      <c r="W810" s="112"/>
      <c r="X810" s="112"/>
      <c r="Y810" s="112"/>
    </row>
    <row r="811" spans="1:25">
      <c r="A811" s="266"/>
      <c r="B811" s="112"/>
      <c r="C811" s="112"/>
      <c r="D811" s="112"/>
      <c r="E811" s="112"/>
      <c r="F811" s="112"/>
      <c r="G811" s="112"/>
      <c r="H811" s="112"/>
      <c r="I811" s="112"/>
      <c r="J811" s="112"/>
      <c r="K811" s="112"/>
      <c r="L811" s="112"/>
      <c r="M811" s="112"/>
      <c r="N811" s="112"/>
      <c r="O811" s="112"/>
      <c r="P811" s="112"/>
      <c r="Q811" s="112"/>
      <c r="R811" s="112"/>
      <c r="S811" s="112"/>
      <c r="T811" s="112"/>
      <c r="U811" s="112"/>
      <c r="V811" s="112"/>
      <c r="W811" s="112"/>
      <c r="X811" s="112"/>
      <c r="Y811" s="112"/>
    </row>
    <row r="812" spans="1:25">
      <c r="A812" s="266"/>
      <c r="B812" s="112"/>
      <c r="C812" s="112"/>
      <c r="D812" s="112"/>
      <c r="E812" s="112"/>
      <c r="F812" s="112"/>
      <c r="G812" s="112"/>
      <c r="H812" s="112"/>
      <c r="I812" s="112"/>
      <c r="J812" s="112"/>
      <c r="K812" s="112"/>
      <c r="L812" s="112"/>
      <c r="M812" s="112"/>
      <c r="N812" s="112"/>
      <c r="O812" s="112"/>
      <c r="P812" s="112"/>
      <c r="Q812" s="112"/>
      <c r="R812" s="112"/>
      <c r="S812" s="112"/>
      <c r="T812" s="112"/>
      <c r="U812" s="112"/>
      <c r="V812" s="112"/>
      <c r="W812" s="112"/>
      <c r="X812" s="112"/>
      <c r="Y812" s="112"/>
    </row>
    <row r="813" spans="1:25">
      <c r="A813" s="266"/>
      <c r="B813" s="112"/>
      <c r="C813" s="112"/>
      <c r="D813" s="112"/>
      <c r="E813" s="112"/>
      <c r="F813" s="112"/>
      <c r="G813" s="112"/>
      <c r="H813" s="112"/>
      <c r="I813" s="112"/>
      <c r="J813" s="112"/>
      <c r="K813" s="112"/>
      <c r="L813" s="112"/>
      <c r="M813" s="112"/>
      <c r="N813" s="112"/>
      <c r="O813" s="112"/>
      <c r="P813" s="112"/>
      <c r="Q813" s="112"/>
      <c r="R813" s="112"/>
      <c r="S813" s="112"/>
      <c r="T813" s="112"/>
      <c r="U813" s="112"/>
      <c r="V813" s="112"/>
      <c r="W813" s="112"/>
      <c r="X813" s="112"/>
      <c r="Y813" s="112"/>
    </row>
    <row r="814" spans="1:25">
      <c r="A814" s="266"/>
      <c r="B814" s="112"/>
      <c r="C814" s="112"/>
      <c r="D814" s="112"/>
      <c r="E814" s="112"/>
      <c r="F814" s="112"/>
      <c r="G814" s="112"/>
      <c r="H814" s="112"/>
      <c r="I814" s="112"/>
      <c r="J814" s="112"/>
      <c r="K814" s="112"/>
      <c r="L814" s="112"/>
      <c r="M814" s="112"/>
      <c r="N814" s="112"/>
      <c r="O814" s="112"/>
      <c r="P814" s="112"/>
      <c r="Q814" s="112"/>
      <c r="R814" s="112"/>
      <c r="S814" s="112"/>
      <c r="T814" s="112"/>
      <c r="U814" s="112"/>
      <c r="V814" s="112"/>
      <c r="W814" s="112"/>
      <c r="X814" s="112"/>
      <c r="Y814" s="112"/>
    </row>
    <row r="815" spans="1:25">
      <c r="A815" s="266"/>
      <c r="B815" s="112"/>
      <c r="C815" s="112"/>
      <c r="D815" s="112"/>
      <c r="E815" s="112"/>
      <c r="F815" s="112"/>
      <c r="G815" s="112"/>
      <c r="H815" s="112"/>
      <c r="I815" s="112"/>
      <c r="J815" s="112"/>
      <c r="K815" s="112"/>
      <c r="L815" s="112"/>
      <c r="M815" s="112"/>
      <c r="N815" s="112"/>
      <c r="O815" s="112"/>
      <c r="P815" s="112"/>
      <c r="Q815" s="112"/>
      <c r="R815" s="112"/>
      <c r="S815" s="112"/>
      <c r="T815" s="112"/>
      <c r="U815" s="112"/>
      <c r="V815" s="112"/>
      <c r="W815" s="112"/>
      <c r="X815" s="112"/>
      <c r="Y815" s="112"/>
    </row>
    <row r="816" spans="1:25">
      <c r="A816" s="266"/>
      <c r="B816" s="112"/>
      <c r="C816" s="112"/>
      <c r="D816" s="112"/>
      <c r="E816" s="112"/>
      <c r="F816" s="112"/>
      <c r="G816" s="112"/>
      <c r="H816" s="112"/>
      <c r="I816" s="112"/>
      <c r="J816" s="112"/>
      <c r="K816" s="112"/>
      <c r="L816" s="112"/>
      <c r="M816" s="112"/>
      <c r="N816" s="112"/>
      <c r="O816" s="112"/>
      <c r="P816" s="112"/>
      <c r="Q816" s="112"/>
      <c r="R816" s="112"/>
      <c r="S816" s="112"/>
      <c r="T816" s="112"/>
      <c r="U816" s="112"/>
      <c r="V816" s="112"/>
      <c r="W816" s="112"/>
      <c r="X816" s="112"/>
      <c r="Y816" s="112"/>
    </row>
    <row r="817" spans="1:25">
      <c r="A817" s="266"/>
      <c r="B817" s="112"/>
      <c r="C817" s="112"/>
      <c r="D817" s="112"/>
      <c r="E817" s="112"/>
      <c r="F817" s="112"/>
      <c r="G817" s="112"/>
      <c r="H817" s="112"/>
      <c r="I817" s="112"/>
      <c r="J817" s="112"/>
      <c r="K817" s="112"/>
      <c r="L817" s="112"/>
      <c r="M817" s="112"/>
      <c r="N817" s="112"/>
      <c r="O817" s="112"/>
      <c r="P817" s="112"/>
      <c r="Q817" s="112"/>
      <c r="R817" s="112"/>
      <c r="S817" s="112"/>
      <c r="T817" s="112"/>
      <c r="U817" s="112"/>
      <c r="V817" s="112"/>
      <c r="W817" s="112"/>
      <c r="X817" s="112"/>
      <c r="Y817" s="112"/>
    </row>
    <row r="818" spans="1:25">
      <c r="A818" s="266"/>
      <c r="B818" s="112"/>
      <c r="C818" s="112"/>
      <c r="D818" s="112"/>
      <c r="E818" s="112"/>
      <c r="F818" s="112"/>
      <c r="G818" s="112"/>
      <c r="H818" s="112"/>
      <c r="I818" s="112"/>
      <c r="J818" s="112"/>
      <c r="K818" s="112"/>
      <c r="L818" s="112"/>
      <c r="M818" s="112"/>
      <c r="N818" s="112"/>
      <c r="O818" s="112"/>
      <c r="P818" s="112"/>
      <c r="Q818" s="112"/>
      <c r="R818" s="112"/>
      <c r="S818" s="112"/>
      <c r="T818" s="112"/>
      <c r="U818" s="112"/>
      <c r="V818" s="112"/>
      <c r="W818" s="112"/>
      <c r="X818" s="112"/>
      <c r="Y818" s="112"/>
    </row>
    <row r="819" spans="1:25">
      <c r="A819" s="266"/>
      <c r="B819" s="112"/>
      <c r="C819" s="112"/>
      <c r="D819" s="112"/>
      <c r="E819" s="112"/>
      <c r="F819" s="112"/>
      <c r="G819" s="112"/>
      <c r="H819" s="112"/>
      <c r="I819" s="112"/>
      <c r="J819" s="112"/>
      <c r="K819" s="112"/>
      <c r="L819" s="112"/>
      <c r="M819" s="112"/>
      <c r="N819" s="112"/>
      <c r="O819" s="112"/>
      <c r="P819" s="112"/>
      <c r="Q819" s="112"/>
      <c r="R819" s="112"/>
      <c r="S819" s="112"/>
      <c r="T819" s="112"/>
      <c r="U819" s="112"/>
      <c r="V819" s="112"/>
      <c r="W819" s="112"/>
      <c r="X819" s="112"/>
      <c r="Y819" s="112"/>
    </row>
    <row r="820" spans="1:25">
      <c r="A820" s="266"/>
      <c r="B820" s="112"/>
      <c r="C820" s="112"/>
      <c r="D820" s="112"/>
      <c r="E820" s="112"/>
      <c r="F820" s="112"/>
      <c r="G820" s="112"/>
      <c r="H820" s="112"/>
      <c r="I820" s="112"/>
      <c r="J820" s="112"/>
      <c r="K820" s="112"/>
      <c r="L820" s="112"/>
      <c r="M820" s="112"/>
      <c r="N820" s="112"/>
      <c r="O820" s="112"/>
      <c r="P820" s="112"/>
      <c r="Q820" s="112"/>
      <c r="R820" s="112"/>
      <c r="S820" s="112"/>
      <c r="T820" s="112"/>
      <c r="U820" s="112"/>
      <c r="V820" s="112"/>
      <c r="W820" s="112"/>
      <c r="X820" s="112"/>
      <c r="Y820" s="112"/>
    </row>
    <row r="821" spans="1:25">
      <c r="A821" s="266"/>
      <c r="B821" s="112"/>
      <c r="C821" s="112"/>
      <c r="D821" s="112"/>
      <c r="E821" s="112"/>
      <c r="F821" s="112"/>
      <c r="G821" s="112"/>
      <c r="H821" s="112"/>
      <c r="I821" s="112"/>
      <c r="J821" s="112"/>
      <c r="K821" s="112"/>
      <c r="L821" s="112"/>
      <c r="M821" s="112"/>
      <c r="N821" s="112"/>
      <c r="O821" s="112"/>
      <c r="P821" s="112"/>
      <c r="Q821" s="112"/>
      <c r="R821" s="112"/>
      <c r="S821" s="112"/>
      <c r="T821" s="112"/>
      <c r="U821" s="112"/>
      <c r="V821" s="112"/>
      <c r="W821" s="112"/>
      <c r="X821" s="112"/>
      <c r="Y821" s="112"/>
    </row>
    <row r="822" spans="1:25">
      <c r="A822" s="266"/>
      <c r="B822" s="112"/>
      <c r="C822" s="112"/>
      <c r="D822" s="112"/>
      <c r="E822" s="112"/>
      <c r="F822" s="112"/>
      <c r="G822" s="112"/>
      <c r="H822" s="112"/>
      <c r="I822" s="112"/>
      <c r="J822" s="112"/>
      <c r="K822" s="112"/>
      <c r="L822" s="112"/>
      <c r="M822" s="112"/>
      <c r="N822" s="112"/>
      <c r="O822" s="112"/>
      <c r="P822" s="112"/>
      <c r="Q822" s="112"/>
      <c r="R822" s="112"/>
      <c r="S822" s="112"/>
      <c r="T822" s="112"/>
      <c r="U822" s="112"/>
      <c r="V822" s="112"/>
      <c r="W822" s="112"/>
      <c r="X822" s="112"/>
      <c r="Y822" s="112"/>
    </row>
    <row r="823" spans="1:25">
      <c r="A823" s="266"/>
      <c r="B823" s="112"/>
      <c r="C823" s="112"/>
      <c r="D823" s="112"/>
      <c r="E823" s="112"/>
      <c r="F823" s="112"/>
      <c r="G823" s="112"/>
      <c r="H823" s="112"/>
      <c r="I823" s="112"/>
      <c r="J823" s="112"/>
      <c r="K823" s="112"/>
      <c r="L823" s="112"/>
      <c r="M823" s="112"/>
      <c r="N823" s="112"/>
      <c r="O823" s="112"/>
      <c r="P823" s="112"/>
      <c r="Q823" s="112"/>
      <c r="R823" s="112"/>
      <c r="S823" s="112"/>
      <c r="T823" s="112"/>
      <c r="U823" s="112"/>
      <c r="V823" s="112"/>
      <c r="W823" s="112"/>
      <c r="X823" s="112"/>
      <c r="Y823" s="112"/>
    </row>
    <row r="824" spans="1:25">
      <c r="A824" s="266"/>
      <c r="B824" s="112"/>
      <c r="C824" s="112"/>
      <c r="D824" s="112"/>
      <c r="E824" s="112"/>
      <c r="F824" s="112"/>
      <c r="G824" s="112"/>
      <c r="H824" s="112"/>
      <c r="I824" s="112"/>
      <c r="J824" s="112"/>
      <c r="K824" s="112"/>
      <c r="L824" s="112"/>
      <c r="M824" s="112"/>
      <c r="N824" s="112"/>
      <c r="O824" s="112"/>
      <c r="P824" s="112"/>
      <c r="Q824" s="112"/>
      <c r="R824" s="112"/>
      <c r="S824" s="112"/>
      <c r="T824" s="112"/>
      <c r="U824" s="112"/>
      <c r="V824" s="112"/>
      <c r="W824" s="112"/>
      <c r="X824" s="112"/>
      <c r="Y824" s="112"/>
    </row>
    <row r="825" spans="1:25">
      <c r="A825" s="266"/>
      <c r="B825" s="112"/>
      <c r="C825" s="112"/>
      <c r="D825" s="112"/>
      <c r="E825" s="112"/>
      <c r="F825" s="112"/>
      <c r="G825" s="112"/>
      <c r="H825" s="112"/>
      <c r="I825" s="112"/>
      <c r="J825" s="112"/>
      <c r="K825" s="112"/>
      <c r="L825" s="112"/>
      <c r="M825" s="112"/>
      <c r="N825" s="112"/>
      <c r="O825" s="112"/>
      <c r="P825" s="112"/>
      <c r="Q825" s="112"/>
      <c r="R825" s="112"/>
      <c r="S825" s="112"/>
      <c r="T825" s="112"/>
      <c r="U825" s="112"/>
      <c r="V825" s="112"/>
      <c r="W825" s="112"/>
      <c r="X825" s="112"/>
      <c r="Y825" s="112"/>
    </row>
    <row r="826" spans="1:25">
      <c r="A826" s="266"/>
      <c r="B826" s="112"/>
      <c r="C826" s="112"/>
      <c r="D826" s="112"/>
      <c r="E826" s="112"/>
      <c r="F826" s="112"/>
      <c r="G826" s="112"/>
      <c r="H826" s="112"/>
      <c r="I826" s="112"/>
      <c r="J826" s="112"/>
      <c r="K826" s="112"/>
      <c r="L826" s="112"/>
      <c r="M826" s="112"/>
      <c r="N826" s="112"/>
      <c r="O826" s="112"/>
      <c r="P826" s="112"/>
      <c r="Q826" s="112"/>
      <c r="R826" s="112"/>
      <c r="S826" s="112"/>
      <c r="T826" s="112"/>
      <c r="U826" s="112"/>
      <c r="V826" s="112"/>
      <c r="W826" s="112"/>
      <c r="X826" s="112"/>
      <c r="Y826" s="112"/>
    </row>
    <row r="827" spans="1:25">
      <c r="A827" s="266"/>
      <c r="B827" s="112"/>
      <c r="C827" s="112"/>
      <c r="D827" s="112"/>
      <c r="E827" s="112"/>
      <c r="F827" s="112"/>
      <c r="G827" s="112"/>
      <c r="H827" s="112"/>
      <c r="I827" s="112"/>
      <c r="J827" s="112"/>
      <c r="K827" s="112"/>
      <c r="L827" s="112"/>
      <c r="M827" s="112"/>
      <c r="N827" s="112"/>
      <c r="O827" s="112"/>
      <c r="P827" s="112"/>
      <c r="Q827" s="112"/>
      <c r="R827" s="112"/>
      <c r="S827" s="112"/>
      <c r="T827" s="112"/>
      <c r="U827" s="112"/>
      <c r="V827" s="112"/>
      <c r="W827" s="112"/>
      <c r="X827" s="112"/>
      <c r="Y827" s="112"/>
    </row>
    <row r="828" spans="1:25">
      <c r="A828" s="266"/>
      <c r="B828" s="112"/>
      <c r="C828" s="112"/>
      <c r="D828" s="112"/>
      <c r="E828" s="112"/>
      <c r="F828" s="112"/>
      <c r="G828" s="112"/>
      <c r="H828" s="112"/>
      <c r="I828" s="112"/>
      <c r="J828" s="112"/>
      <c r="K828" s="112"/>
      <c r="L828" s="112"/>
      <c r="M828" s="112"/>
      <c r="N828" s="112"/>
      <c r="O828" s="112"/>
      <c r="P828" s="112"/>
      <c r="Q828" s="112"/>
      <c r="R828" s="112"/>
      <c r="S828" s="112"/>
      <c r="T828" s="112"/>
      <c r="U828" s="112"/>
      <c r="V828" s="112"/>
      <c r="W828" s="112"/>
      <c r="X828" s="112"/>
      <c r="Y828" s="112"/>
    </row>
    <row r="829" spans="1:25">
      <c r="A829" s="266"/>
      <c r="B829" s="112"/>
      <c r="C829" s="112"/>
      <c r="D829" s="112"/>
      <c r="E829" s="112"/>
      <c r="F829" s="112"/>
      <c r="G829" s="112"/>
      <c r="H829" s="112"/>
      <c r="I829" s="112"/>
      <c r="J829" s="112"/>
      <c r="K829" s="112"/>
      <c r="L829" s="112"/>
      <c r="M829" s="112"/>
      <c r="N829" s="112"/>
      <c r="O829" s="112"/>
      <c r="P829" s="112"/>
      <c r="Q829" s="112"/>
      <c r="R829" s="112"/>
      <c r="S829" s="112"/>
      <c r="T829" s="112"/>
      <c r="U829" s="112"/>
      <c r="V829" s="112"/>
      <c r="W829" s="112"/>
      <c r="X829" s="112"/>
      <c r="Y829" s="112"/>
    </row>
    <row r="830" spans="1:25">
      <c r="A830" s="266"/>
      <c r="B830" s="112"/>
      <c r="C830" s="112"/>
      <c r="D830" s="112"/>
      <c r="E830" s="112"/>
      <c r="F830" s="112"/>
      <c r="G830" s="112"/>
      <c r="H830" s="112"/>
      <c r="I830" s="112"/>
      <c r="J830" s="112"/>
      <c r="K830" s="112"/>
      <c r="L830" s="112"/>
      <c r="M830" s="112"/>
      <c r="N830" s="112"/>
      <c r="O830" s="112"/>
      <c r="P830" s="112"/>
      <c r="Q830" s="112"/>
      <c r="R830" s="112"/>
      <c r="S830" s="112"/>
      <c r="T830" s="112"/>
      <c r="U830" s="112"/>
      <c r="V830" s="112"/>
      <c r="W830" s="112"/>
      <c r="X830" s="112"/>
      <c r="Y830" s="112"/>
    </row>
    <row r="831" spans="1:25">
      <c r="A831" s="266"/>
      <c r="B831" s="112"/>
      <c r="C831" s="112"/>
      <c r="D831" s="112"/>
      <c r="E831" s="112"/>
      <c r="F831" s="112"/>
      <c r="G831" s="112"/>
      <c r="H831" s="112"/>
      <c r="I831" s="112"/>
      <c r="J831" s="112"/>
      <c r="K831" s="112"/>
      <c r="L831" s="112"/>
      <c r="M831" s="112"/>
      <c r="N831" s="112"/>
      <c r="O831" s="112"/>
      <c r="P831" s="112"/>
      <c r="Q831" s="112"/>
      <c r="R831" s="112"/>
      <c r="S831" s="112"/>
      <c r="T831" s="112"/>
      <c r="U831" s="112"/>
      <c r="V831" s="112"/>
      <c r="W831" s="112"/>
      <c r="X831" s="112"/>
      <c r="Y831" s="112"/>
    </row>
    <row r="832" spans="1:25">
      <c r="A832" s="266"/>
      <c r="B832" s="112"/>
      <c r="C832" s="112"/>
      <c r="D832" s="112"/>
      <c r="E832" s="112"/>
      <c r="F832" s="112"/>
      <c r="G832" s="112"/>
      <c r="H832" s="112"/>
      <c r="I832" s="112"/>
      <c r="J832" s="112"/>
      <c r="K832" s="112"/>
      <c r="L832" s="112"/>
      <c r="M832" s="112"/>
      <c r="N832" s="112"/>
      <c r="O832" s="112"/>
      <c r="P832" s="112"/>
      <c r="Q832" s="112"/>
      <c r="R832" s="112"/>
      <c r="S832" s="112"/>
      <c r="T832" s="112"/>
      <c r="U832" s="112"/>
      <c r="V832" s="112"/>
      <c r="W832" s="112"/>
      <c r="X832" s="112"/>
      <c r="Y832" s="112"/>
    </row>
    <row r="833" spans="1:25">
      <c r="A833" s="266"/>
      <c r="B833" s="112"/>
      <c r="C833" s="112"/>
      <c r="D833" s="112"/>
      <c r="E833" s="112"/>
      <c r="F833" s="112"/>
      <c r="G833" s="112"/>
      <c r="H833" s="112"/>
      <c r="I833" s="112"/>
      <c r="J833" s="112"/>
      <c r="K833" s="112"/>
      <c r="L833" s="112"/>
      <c r="M833" s="112"/>
      <c r="N833" s="112"/>
      <c r="O833" s="112"/>
      <c r="P833" s="112"/>
      <c r="Q833" s="112"/>
      <c r="R833" s="112"/>
      <c r="S833" s="112"/>
      <c r="T833" s="112"/>
      <c r="U833" s="112"/>
      <c r="V833" s="112"/>
      <c r="W833" s="112"/>
      <c r="X833" s="112"/>
      <c r="Y833" s="112"/>
    </row>
    <row r="834" spans="1:25">
      <c r="A834" s="266"/>
      <c r="B834" s="112"/>
      <c r="C834" s="112"/>
      <c r="D834" s="112"/>
      <c r="E834" s="112"/>
      <c r="F834" s="112"/>
      <c r="G834" s="112"/>
      <c r="H834" s="112"/>
      <c r="I834" s="112"/>
      <c r="J834" s="112"/>
      <c r="K834" s="112"/>
      <c r="L834" s="112"/>
      <c r="M834" s="112"/>
      <c r="N834" s="112"/>
      <c r="O834" s="112"/>
      <c r="P834" s="112"/>
      <c r="Q834" s="112"/>
      <c r="R834" s="112"/>
      <c r="S834" s="112"/>
      <c r="T834" s="112"/>
      <c r="U834" s="112"/>
      <c r="V834" s="112"/>
      <c r="W834" s="112"/>
      <c r="X834" s="112"/>
      <c r="Y834" s="112"/>
    </row>
    <row r="835" spans="1:25">
      <c r="A835" s="266"/>
      <c r="B835" s="112"/>
      <c r="C835" s="112"/>
      <c r="D835" s="112"/>
      <c r="E835" s="112"/>
      <c r="F835" s="112"/>
      <c r="G835" s="112"/>
      <c r="H835" s="112"/>
      <c r="I835" s="112"/>
      <c r="J835" s="112"/>
      <c r="K835" s="112"/>
      <c r="L835" s="112"/>
      <c r="M835" s="112"/>
      <c r="N835" s="112"/>
      <c r="O835" s="112"/>
      <c r="P835" s="112"/>
      <c r="Q835" s="112"/>
      <c r="R835" s="112"/>
      <c r="S835" s="112"/>
      <c r="T835" s="112"/>
      <c r="U835" s="112"/>
      <c r="V835" s="112"/>
      <c r="W835" s="112"/>
      <c r="X835" s="112"/>
      <c r="Y835" s="112"/>
    </row>
    <row r="836" spans="1:25">
      <c r="A836" s="266"/>
      <c r="B836" s="112"/>
      <c r="C836" s="112"/>
      <c r="D836" s="112"/>
      <c r="E836" s="112"/>
      <c r="F836" s="112"/>
      <c r="G836" s="112"/>
      <c r="H836" s="112"/>
      <c r="I836" s="112"/>
      <c r="J836" s="112"/>
      <c r="K836" s="112"/>
      <c r="L836" s="112"/>
      <c r="M836" s="112"/>
      <c r="N836" s="112"/>
      <c r="O836" s="112"/>
      <c r="P836" s="112"/>
      <c r="Q836" s="112"/>
      <c r="R836" s="112"/>
      <c r="S836" s="112"/>
      <c r="T836" s="112"/>
      <c r="U836" s="112"/>
      <c r="V836" s="112"/>
      <c r="W836" s="112"/>
      <c r="X836" s="112"/>
      <c r="Y836" s="112"/>
    </row>
    <row r="837" spans="1:25">
      <c r="A837" s="266"/>
      <c r="B837" s="112"/>
      <c r="C837" s="112"/>
      <c r="D837" s="112"/>
      <c r="E837" s="112"/>
      <c r="F837" s="112"/>
      <c r="G837" s="112"/>
      <c r="H837" s="112"/>
      <c r="I837" s="112"/>
      <c r="J837" s="112"/>
      <c r="K837" s="112"/>
      <c r="L837" s="112"/>
      <c r="M837" s="112"/>
      <c r="N837" s="112"/>
      <c r="O837" s="112"/>
      <c r="P837" s="112"/>
      <c r="Q837" s="112"/>
      <c r="R837" s="112"/>
      <c r="S837" s="112"/>
      <c r="T837" s="112"/>
      <c r="U837" s="112"/>
      <c r="V837" s="112"/>
      <c r="W837" s="112"/>
      <c r="X837" s="112"/>
      <c r="Y837" s="112"/>
    </row>
    <row r="838" spans="1:25">
      <c r="A838" s="266"/>
      <c r="B838" s="112"/>
      <c r="C838" s="112"/>
      <c r="D838" s="112"/>
      <c r="E838" s="112"/>
      <c r="F838" s="112"/>
      <c r="G838" s="112"/>
      <c r="H838" s="112"/>
      <c r="I838" s="112"/>
      <c r="J838" s="112"/>
      <c r="K838" s="112"/>
      <c r="L838" s="112"/>
      <c r="M838" s="112"/>
      <c r="N838" s="112"/>
      <c r="O838" s="112"/>
      <c r="P838" s="112"/>
      <c r="Q838" s="112"/>
      <c r="R838" s="112"/>
      <c r="S838" s="112"/>
      <c r="T838" s="112"/>
      <c r="U838" s="112"/>
      <c r="V838" s="112"/>
      <c r="W838" s="112"/>
      <c r="X838" s="112"/>
      <c r="Y838" s="112"/>
    </row>
    <row r="839" spans="1:25">
      <c r="A839" s="266"/>
      <c r="B839" s="112"/>
      <c r="C839" s="112"/>
      <c r="D839" s="112"/>
      <c r="E839" s="112"/>
      <c r="F839" s="112"/>
      <c r="G839" s="112"/>
      <c r="H839" s="112"/>
      <c r="I839" s="112"/>
      <c r="J839" s="112"/>
      <c r="K839" s="112"/>
      <c r="L839" s="112"/>
      <c r="M839" s="112"/>
      <c r="N839" s="112"/>
      <c r="O839" s="112"/>
      <c r="P839" s="112"/>
      <c r="Q839" s="112"/>
      <c r="R839" s="112"/>
      <c r="S839" s="112"/>
      <c r="T839" s="112"/>
      <c r="U839" s="112"/>
      <c r="V839" s="112"/>
      <c r="W839" s="112"/>
      <c r="X839" s="112"/>
      <c r="Y839" s="112"/>
    </row>
    <row r="840" spans="1:25">
      <c r="A840" s="266"/>
      <c r="B840" s="112"/>
      <c r="C840" s="112"/>
      <c r="D840" s="112"/>
      <c r="E840" s="112"/>
      <c r="F840" s="112"/>
      <c r="G840" s="112"/>
      <c r="H840" s="112"/>
      <c r="I840" s="112"/>
      <c r="J840" s="112"/>
      <c r="K840" s="112"/>
      <c r="L840" s="112"/>
      <c r="M840" s="112"/>
      <c r="N840" s="112"/>
      <c r="O840" s="112"/>
      <c r="P840" s="112"/>
      <c r="Q840" s="112"/>
      <c r="R840" s="112"/>
      <c r="S840" s="112"/>
      <c r="T840" s="112"/>
      <c r="U840" s="112"/>
      <c r="V840" s="112"/>
      <c r="W840" s="112"/>
      <c r="X840" s="112"/>
      <c r="Y840" s="112"/>
    </row>
    <row r="841" spans="1:25">
      <c r="A841" s="266"/>
      <c r="B841" s="112"/>
      <c r="C841" s="112"/>
      <c r="D841" s="112"/>
      <c r="E841" s="112"/>
      <c r="F841" s="112"/>
      <c r="G841" s="112"/>
      <c r="H841" s="112"/>
      <c r="I841" s="112"/>
      <c r="J841" s="112"/>
      <c r="K841" s="112"/>
      <c r="L841" s="112"/>
      <c r="M841" s="112"/>
      <c r="N841" s="112"/>
      <c r="O841" s="112"/>
      <c r="P841" s="112"/>
      <c r="Q841" s="112"/>
      <c r="R841" s="112"/>
      <c r="S841" s="112"/>
      <c r="T841" s="112"/>
      <c r="U841" s="112"/>
      <c r="V841" s="112"/>
      <c r="W841" s="112"/>
      <c r="X841" s="112"/>
      <c r="Y841" s="112"/>
    </row>
    <row r="842" spans="1:25">
      <c r="A842" s="266"/>
      <c r="B842" s="112"/>
      <c r="C842" s="112"/>
      <c r="D842" s="112"/>
      <c r="E842" s="112"/>
      <c r="F842" s="112"/>
      <c r="G842" s="112"/>
      <c r="H842" s="112"/>
      <c r="I842" s="112"/>
      <c r="J842" s="112"/>
      <c r="K842" s="112"/>
      <c r="L842" s="112"/>
      <c r="M842" s="112"/>
      <c r="N842" s="112"/>
      <c r="O842" s="112"/>
      <c r="P842" s="112"/>
      <c r="Q842" s="112"/>
      <c r="R842" s="112"/>
      <c r="S842" s="112"/>
      <c r="T842" s="112"/>
      <c r="U842" s="112"/>
      <c r="V842" s="112"/>
      <c r="W842" s="112"/>
      <c r="X842" s="112"/>
      <c r="Y842" s="112"/>
    </row>
    <row r="843" spans="1:25">
      <c r="A843" s="266"/>
      <c r="B843" s="112"/>
      <c r="C843" s="112"/>
      <c r="D843" s="112"/>
      <c r="E843" s="112"/>
      <c r="F843" s="112"/>
      <c r="G843" s="112"/>
      <c r="H843" s="112"/>
      <c r="I843" s="112"/>
      <c r="J843" s="112"/>
      <c r="K843" s="112"/>
      <c r="L843" s="112"/>
      <c r="M843" s="112"/>
      <c r="N843" s="112"/>
      <c r="O843" s="112"/>
      <c r="P843" s="112"/>
      <c r="Q843" s="112"/>
      <c r="R843" s="112"/>
      <c r="S843" s="112"/>
      <c r="T843" s="112"/>
      <c r="U843" s="112"/>
      <c r="V843" s="112"/>
      <c r="W843" s="112"/>
      <c r="X843" s="112"/>
      <c r="Y843" s="112"/>
    </row>
    <row r="844" spans="1:25">
      <c r="A844" s="266"/>
      <c r="B844" s="112"/>
      <c r="C844" s="112"/>
      <c r="D844" s="112"/>
      <c r="E844" s="112"/>
      <c r="F844" s="112"/>
      <c r="G844" s="112"/>
      <c r="H844" s="112"/>
      <c r="I844" s="112"/>
      <c r="J844" s="112"/>
      <c r="K844" s="112"/>
      <c r="L844" s="112"/>
      <c r="M844" s="112"/>
      <c r="N844" s="112"/>
      <c r="O844" s="112"/>
      <c r="P844" s="112"/>
      <c r="Q844" s="112"/>
      <c r="R844" s="112"/>
      <c r="S844" s="112"/>
      <c r="T844" s="112"/>
      <c r="U844" s="112"/>
      <c r="V844" s="112"/>
      <c r="W844" s="112"/>
      <c r="X844" s="112"/>
      <c r="Y844" s="112"/>
    </row>
    <row r="845" spans="1:25">
      <c r="A845" s="266"/>
      <c r="B845" s="112"/>
      <c r="C845" s="112"/>
      <c r="D845" s="112"/>
      <c r="E845" s="112"/>
      <c r="F845" s="112"/>
      <c r="G845" s="112"/>
      <c r="H845" s="112"/>
      <c r="I845" s="112"/>
      <c r="J845" s="112"/>
      <c r="K845" s="112"/>
      <c r="L845" s="112"/>
      <c r="M845" s="112"/>
      <c r="N845" s="112"/>
      <c r="O845" s="112"/>
      <c r="P845" s="112"/>
      <c r="Q845" s="112"/>
      <c r="R845" s="112"/>
      <c r="S845" s="112"/>
      <c r="T845" s="112"/>
      <c r="U845" s="112"/>
      <c r="V845" s="112"/>
      <c r="W845" s="112"/>
      <c r="X845" s="112"/>
      <c r="Y845" s="112"/>
    </row>
    <row r="846" spans="1:25">
      <c r="A846" s="266"/>
      <c r="B846" s="112"/>
      <c r="C846" s="112"/>
      <c r="D846" s="112"/>
      <c r="E846" s="112"/>
      <c r="F846" s="112"/>
      <c r="G846" s="112"/>
      <c r="H846" s="112"/>
      <c r="I846" s="112"/>
      <c r="J846" s="112"/>
      <c r="K846" s="112"/>
      <c r="L846" s="112"/>
      <c r="M846" s="112"/>
      <c r="N846" s="112"/>
      <c r="O846" s="112"/>
      <c r="P846" s="112"/>
      <c r="Q846" s="112"/>
      <c r="R846" s="112"/>
      <c r="S846" s="112"/>
      <c r="T846" s="112"/>
      <c r="U846" s="112"/>
      <c r="V846" s="112"/>
      <c r="W846" s="112"/>
      <c r="X846" s="112"/>
      <c r="Y846" s="112"/>
    </row>
    <row r="847" spans="1:25">
      <c r="A847" s="266"/>
      <c r="B847" s="112"/>
      <c r="C847" s="112"/>
      <c r="D847" s="112"/>
      <c r="E847" s="112"/>
      <c r="F847" s="112"/>
      <c r="G847" s="112"/>
      <c r="H847" s="112"/>
      <c r="I847" s="112"/>
      <c r="J847" s="112"/>
      <c r="K847" s="112"/>
      <c r="L847" s="112"/>
      <c r="M847" s="112"/>
      <c r="N847" s="112"/>
      <c r="O847" s="112"/>
      <c r="P847" s="112"/>
      <c r="Q847" s="112"/>
      <c r="R847" s="112"/>
      <c r="S847" s="112"/>
      <c r="T847" s="112"/>
      <c r="U847" s="112"/>
      <c r="V847" s="112"/>
      <c r="W847" s="112"/>
      <c r="X847" s="112"/>
      <c r="Y847" s="112"/>
    </row>
    <row r="848" spans="1:25">
      <c r="A848" s="266"/>
      <c r="B848" s="112"/>
      <c r="C848" s="112"/>
      <c r="D848" s="112"/>
      <c r="E848" s="112"/>
      <c r="F848" s="112"/>
      <c r="G848" s="112"/>
      <c r="H848" s="112"/>
      <c r="I848" s="112"/>
      <c r="J848" s="112"/>
      <c r="K848" s="112"/>
      <c r="L848" s="112"/>
      <c r="M848" s="112"/>
      <c r="N848" s="112"/>
      <c r="O848" s="112"/>
      <c r="P848" s="112"/>
      <c r="Q848" s="112"/>
      <c r="R848" s="112"/>
      <c r="S848" s="112"/>
      <c r="T848" s="112"/>
      <c r="U848" s="112"/>
      <c r="V848" s="112"/>
      <c r="W848" s="112"/>
      <c r="X848" s="112"/>
      <c r="Y848" s="112"/>
    </row>
    <row r="849" spans="1:25">
      <c r="A849" s="266"/>
      <c r="B849" s="112"/>
      <c r="C849" s="112"/>
      <c r="D849" s="112"/>
      <c r="E849" s="112"/>
      <c r="F849" s="112"/>
      <c r="G849" s="112"/>
      <c r="H849" s="112"/>
      <c r="I849" s="112"/>
      <c r="J849" s="112"/>
      <c r="K849" s="112"/>
      <c r="L849" s="112"/>
      <c r="M849" s="112"/>
      <c r="N849" s="112"/>
      <c r="O849" s="112"/>
      <c r="P849" s="112"/>
      <c r="Q849" s="112"/>
      <c r="R849" s="112"/>
      <c r="S849" s="112"/>
      <c r="T849" s="112"/>
      <c r="U849" s="112"/>
      <c r="V849" s="112"/>
      <c r="W849" s="112"/>
      <c r="X849" s="112"/>
      <c r="Y849" s="112"/>
    </row>
    <row r="850" spans="1:25">
      <c r="A850" s="266"/>
      <c r="B850" s="112"/>
      <c r="C850" s="112"/>
      <c r="D850" s="112"/>
      <c r="E850" s="112"/>
      <c r="F850" s="112"/>
      <c r="G850" s="112"/>
      <c r="H850" s="112"/>
      <c r="I850" s="112"/>
      <c r="J850" s="112"/>
      <c r="K850" s="112"/>
      <c r="L850" s="112"/>
      <c r="M850" s="112"/>
      <c r="N850" s="112"/>
      <c r="O850" s="112"/>
      <c r="P850" s="112"/>
      <c r="Q850" s="112"/>
      <c r="R850" s="112"/>
      <c r="S850" s="112"/>
      <c r="T850" s="112"/>
      <c r="U850" s="112"/>
      <c r="V850" s="112"/>
      <c r="W850" s="112"/>
      <c r="X850" s="112"/>
      <c r="Y850" s="112"/>
    </row>
    <row r="851" spans="1:25">
      <c r="A851" s="266"/>
      <c r="B851" s="112"/>
      <c r="C851" s="112"/>
      <c r="D851" s="112"/>
      <c r="E851" s="112"/>
      <c r="F851" s="112"/>
      <c r="G851" s="112"/>
      <c r="H851" s="112"/>
      <c r="I851" s="112"/>
      <c r="J851" s="112"/>
      <c r="K851" s="112"/>
      <c r="L851" s="112"/>
      <c r="M851" s="112"/>
      <c r="N851" s="112"/>
      <c r="O851" s="112"/>
      <c r="P851" s="112"/>
      <c r="Q851" s="112"/>
      <c r="R851" s="112"/>
      <c r="S851" s="112"/>
      <c r="T851" s="112"/>
      <c r="U851" s="112"/>
      <c r="V851" s="112"/>
      <c r="W851" s="112"/>
      <c r="X851" s="112"/>
      <c r="Y851" s="112"/>
    </row>
    <row r="852" spans="1:25">
      <c r="A852" s="266"/>
      <c r="B852" s="112"/>
      <c r="C852" s="112"/>
      <c r="D852" s="112"/>
      <c r="E852" s="112"/>
      <c r="F852" s="112"/>
      <c r="G852" s="112"/>
      <c r="H852" s="112"/>
      <c r="I852" s="112"/>
      <c r="J852" s="112"/>
      <c r="K852" s="112"/>
      <c r="L852" s="112"/>
      <c r="M852" s="112"/>
      <c r="N852" s="112"/>
      <c r="O852" s="112"/>
      <c r="P852" s="112"/>
      <c r="Q852" s="112"/>
      <c r="R852" s="112"/>
      <c r="S852" s="112"/>
      <c r="T852" s="112"/>
      <c r="U852" s="112"/>
      <c r="V852" s="112"/>
      <c r="W852" s="112"/>
      <c r="X852" s="112"/>
      <c r="Y852" s="112"/>
    </row>
    <row r="853" spans="1:25">
      <c r="A853" s="266"/>
      <c r="B853" s="112"/>
      <c r="C853" s="112"/>
      <c r="D853" s="112"/>
      <c r="E853" s="112"/>
      <c r="F853" s="112"/>
      <c r="G853" s="112"/>
      <c r="H853" s="112"/>
      <c r="I853" s="112"/>
      <c r="J853" s="112"/>
      <c r="K853" s="112"/>
      <c r="L853" s="112"/>
      <c r="M853" s="112"/>
      <c r="N853" s="112"/>
      <c r="O853" s="112"/>
      <c r="P853" s="112"/>
      <c r="Q853" s="112"/>
      <c r="R853" s="112"/>
      <c r="S853" s="112"/>
      <c r="T853" s="112"/>
      <c r="U853" s="112"/>
      <c r="V853" s="112"/>
      <c r="W853" s="112"/>
      <c r="X853" s="112"/>
      <c r="Y853" s="112"/>
    </row>
    <row r="854" spans="1:25">
      <c r="A854" s="266"/>
      <c r="B854" s="112"/>
      <c r="C854" s="112"/>
      <c r="D854" s="112"/>
      <c r="E854" s="112"/>
      <c r="F854" s="112"/>
      <c r="G854" s="112"/>
      <c r="H854" s="112"/>
      <c r="I854" s="112"/>
      <c r="J854" s="112"/>
      <c r="K854" s="112"/>
      <c r="L854" s="112"/>
      <c r="M854" s="112"/>
      <c r="N854" s="112"/>
      <c r="O854" s="112"/>
      <c r="P854" s="112"/>
      <c r="Q854" s="112"/>
      <c r="R854" s="112"/>
      <c r="S854" s="112"/>
      <c r="T854" s="112"/>
      <c r="U854" s="112"/>
      <c r="V854" s="112"/>
      <c r="W854" s="112"/>
      <c r="X854" s="112"/>
      <c r="Y854" s="112"/>
    </row>
    <row r="855" spans="1:25">
      <c r="A855" s="266"/>
      <c r="B855" s="112"/>
      <c r="C855" s="112"/>
      <c r="D855" s="112"/>
      <c r="E855" s="112"/>
      <c r="F855" s="112"/>
      <c r="G855" s="112"/>
      <c r="H855" s="112"/>
      <c r="I855" s="112"/>
      <c r="J855" s="112"/>
      <c r="K855" s="112"/>
      <c r="L855" s="112"/>
      <c r="M855" s="112"/>
      <c r="N855" s="112"/>
      <c r="O855" s="112"/>
      <c r="P855" s="112"/>
      <c r="Q855" s="112"/>
      <c r="R855" s="112"/>
      <c r="S855" s="112"/>
      <c r="T855" s="112"/>
      <c r="U855" s="112"/>
      <c r="V855" s="112"/>
      <c r="W855" s="112"/>
      <c r="X855" s="112"/>
      <c r="Y855" s="112"/>
    </row>
    <row r="856" spans="1:25">
      <c r="A856" s="266"/>
      <c r="B856" s="112"/>
      <c r="C856" s="112"/>
      <c r="D856" s="112"/>
      <c r="E856" s="112"/>
      <c r="F856" s="112"/>
      <c r="G856" s="112"/>
      <c r="H856" s="112"/>
      <c r="I856" s="112"/>
      <c r="J856" s="112"/>
      <c r="K856" s="112"/>
      <c r="L856" s="112"/>
      <c r="M856" s="112"/>
      <c r="N856" s="112"/>
      <c r="O856" s="112"/>
      <c r="P856" s="112"/>
      <c r="Q856" s="112"/>
      <c r="R856" s="112"/>
      <c r="S856" s="112"/>
      <c r="T856" s="112"/>
      <c r="U856" s="112"/>
      <c r="V856" s="112"/>
      <c r="W856" s="112"/>
      <c r="X856" s="112"/>
      <c r="Y856" s="112"/>
    </row>
    <row r="857" spans="1:25">
      <c r="A857" s="266"/>
      <c r="B857" s="112"/>
      <c r="C857" s="112"/>
      <c r="D857" s="112"/>
      <c r="E857" s="112"/>
      <c r="F857" s="112"/>
      <c r="G857" s="112"/>
      <c r="H857" s="112"/>
      <c r="I857" s="112"/>
      <c r="J857" s="112"/>
      <c r="K857" s="112"/>
      <c r="L857" s="112"/>
      <c r="M857" s="112"/>
      <c r="N857" s="112"/>
      <c r="O857" s="112"/>
      <c r="P857" s="112"/>
      <c r="Q857" s="112"/>
      <c r="R857" s="112"/>
      <c r="S857" s="112"/>
      <c r="T857" s="112"/>
      <c r="U857" s="112"/>
      <c r="V857" s="112"/>
      <c r="W857" s="112"/>
      <c r="X857" s="112"/>
      <c r="Y857" s="112"/>
    </row>
    <row r="858" spans="1:25">
      <c r="A858" s="266"/>
      <c r="B858" s="112"/>
      <c r="C858" s="112"/>
      <c r="D858" s="112"/>
      <c r="E858" s="112"/>
      <c r="F858" s="112"/>
      <c r="G858" s="112"/>
      <c r="H858" s="112"/>
      <c r="I858" s="112"/>
      <c r="J858" s="112"/>
      <c r="K858" s="112"/>
      <c r="L858" s="112"/>
      <c r="M858" s="112"/>
      <c r="N858" s="112"/>
      <c r="O858" s="112"/>
      <c r="P858" s="112"/>
      <c r="Q858" s="112"/>
      <c r="R858" s="112"/>
      <c r="S858" s="112"/>
      <c r="T858" s="112"/>
      <c r="U858" s="112"/>
      <c r="V858" s="112"/>
      <c r="W858" s="112"/>
      <c r="X858" s="112"/>
      <c r="Y858" s="112"/>
    </row>
    <row r="859" spans="1:25">
      <c r="A859" s="266"/>
      <c r="B859" s="112"/>
      <c r="C859" s="112"/>
      <c r="D859" s="112"/>
      <c r="E859" s="112"/>
      <c r="F859" s="112"/>
      <c r="G859" s="112"/>
      <c r="H859" s="112"/>
      <c r="I859" s="112"/>
      <c r="J859" s="112"/>
      <c r="K859" s="112"/>
      <c r="L859" s="112"/>
      <c r="M859" s="112"/>
      <c r="N859" s="112"/>
      <c r="O859" s="112"/>
      <c r="P859" s="112"/>
      <c r="Q859" s="112"/>
      <c r="R859" s="112"/>
      <c r="S859" s="112"/>
      <c r="T859" s="112"/>
      <c r="U859" s="112"/>
      <c r="V859" s="112"/>
      <c r="W859" s="112"/>
      <c r="X859" s="112"/>
      <c r="Y859" s="112"/>
    </row>
    <row r="860" spans="1:25">
      <c r="A860" s="266"/>
      <c r="B860" s="112"/>
      <c r="C860" s="112"/>
      <c r="D860" s="112"/>
      <c r="E860" s="112"/>
      <c r="F860" s="112"/>
      <c r="G860" s="112"/>
      <c r="H860" s="112"/>
      <c r="I860" s="112"/>
      <c r="J860" s="112"/>
      <c r="K860" s="112"/>
      <c r="L860" s="112"/>
      <c r="M860" s="112"/>
      <c r="N860" s="112"/>
      <c r="O860" s="112"/>
      <c r="P860" s="112"/>
      <c r="Q860" s="112"/>
      <c r="R860" s="112"/>
      <c r="S860" s="112"/>
      <c r="T860" s="112"/>
      <c r="U860" s="112"/>
      <c r="V860" s="112"/>
      <c r="W860" s="112"/>
      <c r="X860" s="112"/>
      <c r="Y860" s="112"/>
    </row>
    <row r="861" spans="1:25">
      <c r="A861" s="266"/>
      <c r="B861" s="112"/>
      <c r="C861" s="112"/>
      <c r="D861" s="112"/>
      <c r="E861" s="112"/>
      <c r="F861" s="112"/>
      <c r="G861" s="112"/>
      <c r="H861" s="112"/>
      <c r="I861" s="112"/>
      <c r="J861" s="112"/>
      <c r="K861" s="112"/>
      <c r="L861" s="112"/>
      <c r="M861" s="112"/>
      <c r="N861" s="112"/>
      <c r="O861" s="112"/>
      <c r="P861" s="112"/>
      <c r="Q861" s="112"/>
      <c r="R861" s="112"/>
      <c r="S861" s="112"/>
      <c r="T861" s="112"/>
      <c r="U861" s="112"/>
      <c r="V861" s="112"/>
      <c r="W861" s="112"/>
      <c r="X861" s="112"/>
      <c r="Y861" s="112"/>
    </row>
    <row r="862" spans="1:25">
      <c r="A862" s="266"/>
      <c r="B862" s="112"/>
      <c r="C862" s="112"/>
      <c r="D862" s="112"/>
      <c r="E862" s="112"/>
      <c r="F862" s="112"/>
      <c r="G862" s="112"/>
      <c r="H862" s="112"/>
      <c r="I862" s="112"/>
      <c r="J862" s="112"/>
      <c r="K862" s="112"/>
      <c r="L862" s="112"/>
      <c r="M862" s="112"/>
      <c r="N862" s="112"/>
      <c r="O862" s="112"/>
      <c r="P862" s="112"/>
      <c r="Q862" s="112"/>
      <c r="R862" s="112"/>
      <c r="S862" s="112"/>
      <c r="T862" s="112"/>
      <c r="U862" s="112"/>
      <c r="V862" s="112"/>
      <c r="W862" s="112"/>
      <c r="X862" s="112"/>
      <c r="Y862" s="112"/>
    </row>
    <row r="863" spans="1:25">
      <c r="A863" s="266"/>
      <c r="B863" s="112"/>
      <c r="C863" s="112"/>
      <c r="D863" s="112"/>
      <c r="E863" s="112"/>
      <c r="F863" s="112"/>
      <c r="G863" s="112"/>
      <c r="H863" s="112"/>
      <c r="I863" s="112"/>
      <c r="J863" s="112"/>
      <c r="K863" s="112"/>
      <c r="L863" s="112"/>
      <c r="M863" s="112"/>
      <c r="N863" s="112"/>
      <c r="O863" s="112"/>
      <c r="P863" s="112"/>
      <c r="Q863" s="112"/>
      <c r="R863" s="112"/>
      <c r="S863" s="112"/>
      <c r="T863" s="112"/>
      <c r="U863" s="112"/>
      <c r="V863" s="112"/>
      <c r="W863" s="112"/>
      <c r="X863" s="112"/>
      <c r="Y863" s="112"/>
    </row>
    <row r="864" spans="1:25">
      <c r="A864" s="266"/>
      <c r="B864" s="112"/>
      <c r="C864" s="112"/>
      <c r="D864" s="112"/>
      <c r="E864" s="112"/>
      <c r="F864" s="112"/>
      <c r="G864" s="112"/>
      <c r="H864" s="112"/>
      <c r="I864" s="112"/>
      <c r="J864" s="112"/>
      <c r="K864" s="112"/>
      <c r="L864" s="112"/>
      <c r="M864" s="112"/>
      <c r="N864" s="112"/>
      <c r="O864" s="112"/>
      <c r="P864" s="112"/>
      <c r="Q864" s="112"/>
      <c r="R864" s="112"/>
      <c r="S864" s="112"/>
      <c r="T864" s="112"/>
      <c r="U864" s="112"/>
      <c r="V864" s="112"/>
      <c r="W864" s="112"/>
      <c r="X864" s="112"/>
      <c r="Y864" s="112"/>
    </row>
    <row r="865" spans="1:25">
      <c r="A865" s="266"/>
      <c r="B865" s="112"/>
      <c r="C865" s="112"/>
      <c r="D865" s="112"/>
      <c r="E865" s="112"/>
      <c r="F865" s="112"/>
      <c r="G865" s="112"/>
      <c r="H865" s="112"/>
      <c r="I865" s="112"/>
      <c r="J865" s="112"/>
      <c r="K865" s="112"/>
      <c r="L865" s="112"/>
      <c r="M865" s="112"/>
      <c r="N865" s="112"/>
      <c r="O865" s="112"/>
      <c r="P865" s="112"/>
      <c r="Q865" s="112"/>
      <c r="R865" s="112"/>
      <c r="S865" s="112"/>
      <c r="T865" s="112"/>
      <c r="U865" s="112"/>
      <c r="V865" s="112"/>
      <c r="W865" s="112"/>
      <c r="X865" s="112"/>
      <c r="Y865" s="112"/>
    </row>
    <row r="866" spans="1:25">
      <c r="A866" s="266"/>
      <c r="B866" s="112"/>
      <c r="C866" s="112"/>
      <c r="D866" s="112"/>
      <c r="E866" s="112"/>
      <c r="F866" s="112"/>
      <c r="G866" s="112"/>
      <c r="H866" s="112"/>
      <c r="I866" s="112"/>
      <c r="J866" s="112"/>
      <c r="K866" s="112"/>
      <c r="L866" s="112"/>
      <c r="M866" s="112"/>
      <c r="N866" s="112"/>
      <c r="O866" s="112"/>
      <c r="P866" s="112"/>
      <c r="Q866" s="112"/>
      <c r="R866" s="112"/>
      <c r="S866" s="112"/>
      <c r="T866" s="112"/>
      <c r="U866" s="112"/>
      <c r="V866" s="112"/>
      <c r="W866" s="112"/>
      <c r="X866" s="112"/>
      <c r="Y866" s="112"/>
    </row>
    <row r="867" spans="1:25">
      <c r="A867" s="266"/>
      <c r="B867" s="112"/>
      <c r="C867" s="112"/>
      <c r="D867" s="112"/>
      <c r="E867" s="112"/>
      <c r="F867" s="112"/>
      <c r="G867" s="112"/>
      <c r="H867" s="112"/>
      <c r="I867" s="112"/>
      <c r="J867" s="112"/>
      <c r="K867" s="112"/>
      <c r="L867" s="112"/>
      <c r="M867" s="112"/>
      <c r="N867" s="112"/>
      <c r="O867" s="112"/>
      <c r="P867" s="112"/>
      <c r="Q867" s="112"/>
      <c r="R867" s="112"/>
      <c r="S867" s="112"/>
      <c r="T867" s="112"/>
      <c r="U867" s="112"/>
      <c r="V867" s="112"/>
      <c r="W867" s="112"/>
      <c r="X867" s="112"/>
      <c r="Y867" s="112"/>
    </row>
    <row r="868" spans="1:25">
      <c r="A868" s="266"/>
      <c r="B868" s="112"/>
      <c r="C868" s="112"/>
      <c r="D868" s="112"/>
      <c r="E868" s="112"/>
      <c r="F868" s="112"/>
      <c r="G868" s="112"/>
      <c r="H868" s="112"/>
      <c r="I868" s="112"/>
      <c r="J868" s="112"/>
      <c r="K868" s="112"/>
      <c r="L868" s="112"/>
      <c r="M868" s="112"/>
      <c r="N868" s="112"/>
      <c r="O868" s="112"/>
      <c r="P868" s="112"/>
      <c r="Q868" s="112"/>
      <c r="R868" s="112"/>
      <c r="S868" s="112"/>
      <c r="T868" s="112"/>
      <c r="U868" s="112"/>
      <c r="V868" s="112"/>
      <c r="W868" s="112"/>
      <c r="X868" s="112"/>
      <c r="Y868" s="112"/>
    </row>
    <row r="869" spans="1:25">
      <c r="A869" s="266"/>
      <c r="B869" s="112"/>
      <c r="C869" s="112"/>
      <c r="D869" s="112"/>
      <c r="E869" s="112"/>
      <c r="F869" s="112"/>
      <c r="G869" s="112"/>
      <c r="H869" s="112"/>
      <c r="I869" s="112"/>
      <c r="J869" s="112"/>
      <c r="K869" s="112"/>
      <c r="L869" s="112"/>
      <c r="M869" s="112"/>
      <c r="N869" s="112"/>
      <c r="O869" s="112"/>
      <c r="P869" s="112"/>
      <c r="Q869" s="112"/>
      <c r="R869" s="112"/>
      <c r="S869" s="112"/>
      <c r="T869" s="112"/>
      <c r="U869" s="112"/>
      <c r="V869" s="112"/>
      <c r="W869" s="112"/>
      <c r="X869" s="112"/>
      <c r="Y869" s="112"/>
    </row>
    <row r="870" spans="1:25">
      <c r="A870" s="266"/>
      <c r="B870" s="112"/>
      <c r="C870" s="112"/>
      <c r="D870" s="112"/>
      <c r="E870" s="112"/>
      <c r="F870" s="112"/>
      <c r="G870" s="112"/>
      <c r="H870" s="112"/>
      <c r="I870" s="112"/>
      <c r="J870" s="112"/>
      <c r="K870" s="112"/>
      <c r="L870" s="112"/>
      <c r="M870" s="112"/>
      <c r="N870" s="112"/>
      <c r="O870" s="112"/>
      <c r="P870" s="112"/>
      <c r="Q870" s="112"/>
      <c r="R870" s="112"/>
      <c r="S870" s="112"/>
      <c r="T870" s="112"/>
      <c r="U870" s="112"/>
      <c r="V870" s="112"/>
      <c r="W870" s="112"/>
      <c r="X870" s="112"/>
      <c r="Y870" s="112"/>
    </row>
    <row r="871" spans="1:25">
      <c r="A871" s="266"/>
      <c r="B871" s="112"/>
      <c r="C871" s="112"/>
      <c r="D871" s="112"/>
      <c r="E871" s="112"/>
      <c r="F871" s="112"/>
      <c r="G871" s="112"/>
      <c r="H871" s="112"/>
      <c r="I871" s="112"/>
      <c r="J871" s="112"/>
      <c r="K871" s="112"/>
      <c r="L871" s="112"/>
      <c r="M871" s="112"/>
      <c r="N871" s="112"/>
      <c r="O871" s="112"/>
      <c r="P871" s="112"/>
      <c r="Q871" s="112"/>
      <c r="R871" s="112"/>
      <c r="S871" s="112"/>
      <c r="T871" s="112"/>
      <c r="U871" s="112"/>
      <c r="V871" s="112"/>
      <c r="W871" s="112"/>
      <c r="X871" s="112"/>
      <c r="Y871" s="112"/>
    </row>
    <row r="872" spans="1:25">
      <c r="A872" s="266"/>
      <c r="B872" s="112"/>
      <c r="C872" s="112"/>
      <c r="D872" s="112"/>
      <c r="E872" s="112"/>
      <c r="F872" s="112"/>
      <c r="G872" s="112"/>
      <c r="H872" s="112"/>
      <c r="I872" s="112"/>
      <c r="J872" s="112"/>
      <c r="K872" s="112"/>
      <c r="L872" s="112"/>
      <c r="M872" s="112"/>
      <c r="N872" s="112"/>
      <c r="O872" s="112"/>
      <c r="P872" s="112"/>
      <c r="Q872" s="112"/>
      <c r="R872" s="112"/>
      <c r="S872" s="112"/>
      <c r="T872" s="112"/>
      <c r="U872" s="112"/>
      <c r="V872" s="112"/>
      <c r="W872" s="112"/>
      <c r="X872" s="112"/>
      <c r="Y872" s="112"/>
    </row>
    <row r="873" spans="1:25">
      <c r="A873" s="266"/>
      <c r="B873" s="112"/>
      <c r="C873" s="112"/>
      <c r="D873" s="112"/>
      <c r="E873" s="112"/>
      <c r="F873" s="112"/>
      <c r="G873" s="112"/>
      <c r="H873" s="112"/>
      <c r="I873" s="112"/>
      <c r="J873" s="112"/>
      <c r="K873" s="112"/>
      <c r="L873" s="112"/>
      <c r="M873" s="112"/>
      <c r="N873" s="112"/>
      <c r="O873" s="112"/>
      <c r="P873" s="112"/>
      <c r="Q873" s="112"/>
      <c r="R873" s="112"/>
      <c r="S873" s="112"/>
      <c r="T873" s="112"/>
      <c r="U873" s="112"/>
      <c r="V873" s="112"/>
      <c r="W873" s="112"/>
      <c r="X873" s="112"/>
      <c r="Y873" s="112"/>
    </row>
    <row r="874" spans="1:25">
      <c r="A874" s="266"/>
      <c r="B874" s="112"/>
      <c r="C874" s="112"/>
      <c r="D874" s="112"/>
      <c r="E874" s="112"/>
      <c r="F874" s="112"/>
      <c r="G874" s="112"/>
      <c r="H874" s="112"/>
      <c r="I874" s="112"/>
      <c r="J874" s="112"/>
      <c r="K874" s="112"/>
      <c r="L874" s="112"/>
      <c r="M874" s="112"/>
      <c r="N874" s="112"/>
      <c r="O874" s="112"/>
      <c r="P874" s="112"/>
      <c r="Q874" s="112"/>
      <c r="R874" s="112"/>
      <c r="S874" s="112"/>
      <c r="T874" s="112"/>
      <c r="U874" s="112"/>
      <c r="V874" s="112"/>
      <c r="W874" s="112"/>
      <c r="X874" s="112"/>
      <c r="Y874" s="112"/>
    </row>
    <row r="875" spans="1:25">
      <c r="A875" s="266"/>
      <c r="B875" s="112"/>
      <c r="C875" s="112"/>
      <c r="D875" s="112"/>
      <c r="E875" s="112"/>
      <c r="F875" s="112"/>
      <c r="G875" s="112"/>
      <c r="H875" s="112"/>
      <c r="I875" s="112"/>
      <c r="J875" s="112"/>
      <c r="K875" s="112"/>
      <c r="L875" s="112"/>
      <c r="M875" s="112"/>
      <c r="N875" s="112"/>
      <c r="O875" s="112"/>
      <c r="P875" s="112"/>
      <c r="Q875" s="112"/>
      <c r="R875" s="112"/>
      <c r="S875" s="112"/>
      <c r="T875" s="112"/>
      <c r="U875" s="112"/>
      <c r="V875" s="112"/>
      <c r="W875" s="112"/>
      <c r="X875" s="112"/>
      <c r="Y875" s="112"/>
    </row>
    <row r="876" spans="1:25">
      <c r="A876" s="266"/>
      <c r="B876" s="112"/>
      <c r="C876" s="112"/>
      <c r="D876" s="112"/>
      <c r="E876" s="112"/>
      <c r="F876" s="112"/>
      <c r="G876" s="112"/>
      <c r="H876" s="112"/>
      <c r="I876" s="112"/>
      <c r="J876" s="112"/>
      <c r="K876" s="112"/>
      <c r="L876" s="112"/>
      <c r="M876" s="112"/>
      <c r="N876" s="112"/>
      <c r="O876" s="112"/>
      <c r="P876" s="112"/>
      <c r="Q876" s="112"/>
      <c r="R876" s="112"/>
      <c r="S876" s="112"/>
      <c r="T876" s="112"/>
      <c r="U876" s="112"/>
      <c r="V876" s="112"/>
      <c r="W876" s="112"/>
      <c r="X876" s="112"/>
      <c r="Y876" s="112"/>
    </row>
    <row r="877" spans="1:25">
      <c r="A877" s="266"/>
      <c r="B877" s="112"/>
      <c r="C877" s="112"/>
      <c r="D877" s="112"/>
      <c r="E877" s="112"/>
      <c r="F877" s="112"/>
      <c r="G877" s="112"/>
      <c r="H877" s="112"/>
      <c r="I877" s="112"/>
      <c r="J877" s="112"/>
      <c r="K877" s="112"/>
      <c r="L877" s="112"/>
      <c r="M877" s="112"/>
      <c r="N877" s="112"/>
      <c r="O877" s="112"/>
      <c r="P877" s="112"/>
      <c r="Q877" s="112"/>
      <c r="R877" s="112"/>
      <c r="S877" s="112"/>
      <c r="T877" s="112"/>
      <c r="U877" s="112"/>
      <c r="V877" s="112"/>
      <c r="W877" s="112"/>
      <c r="X877" s="112"/>
      <c r="Y877" s="112"/>
    </row>
    <row r="878" spans="1:25">
      <c r="A878" s="266"/>
      <c r="B878" s="112"/>
      <c r="C878" s="112"/>
      <c r="D878" s="112"/>
      <c r="E878" s="112"/>
      <c r="F878" s="112"/>
      <c r="G878" s="112"/>
      <c r="H878" s="112"/>
      <c r="I878" s="112"/>
      <c r="J878" s="112"/>
      <c r="K878" s="112"/>
      <c r="L878" s="112"/>
      <c r="M878" s="112"/>
      <c r="N878" s="112"/>
      <c r="O878" s="112"/>
      <c r="P878" s="112"/>
      <c r="Q878" s="112"/>
      <c r="R878" s="112"/>
      <c r="S878" s="112"/>
      <c r="T878" s="112"/>
      <c r="U878" s="112"/>
      <c r="V878" s="112"/>
      <c r="W878" s="112"/>
      <c r="X878" s="112"/>
      <c r="Y878" s="112"/>
    </row>
    <row r="879" spans="1:25">
      <c r="A879" s="266"/>
      <c r="B879" s="112"/>
      <c r="C879" s="112"/>
      <c r="D879" s="112"/>
      <c r="E879" s="112"/>
      <c r="F879" s="112"/>
      <c r="G879" s="112"/>
      <c r="H879" s="112"/>
      <c r="I879" s="112"/>
      <c r="J879" s="112"/>
      <c r="K879" s="112"/>
      <c r="L879" s="112"/>
      <c r="M879" s="112"/>
      <c r="N879" s="112"/>
      <c r="O879" s="112"/>
      <c r="P879" s="112"/>
      <c r="Q879" s="112"/>
      <c r="R879" s="112"/>
      <c r="S879" s="112"/>
      <c r="T879" s="112"/>
      <c r="U879" s="112"/>
      <c r="V879" s="112"/>
      <c r="W879" s="112"/>
      <c r="X879" s="112"/>
      <c r="Y879" s="112"/>
    </row>
    <row r="880" spans="1:25">
      <c r="A880" s="266"/>
      <c r="B880" s="112"/>
      <c r="C880" s="112"/>
      <c r="D880" s="112"/>
      <c r="E880" s="112"/>
      <c r="F880" s="112"/>
      <c r="G880" s="112"/>
      <c r="H880" s="112"/>
      <c r="I880" s="112"/>
      <c r="J880" s="112"/>
      <c r="K880" s="112"/>
      <c r="L880" s="112"/>
      <c r="M880" s="112"/>
      <c r="N880" s="112"/>
      <c r="O880" s="112"/>
      <c r="P880" s="112"/>
      <c r="Q880" s="112"/>
      <c r="R880" s="112"/>
      <c r="S880" s="112"/>
      <c r="T880" s="112"/>
      <c r="U880" s="112"/>
      <c r="V880" s="112"/>
      <c r="W880" s="112"/>
      <c r="X880" s="112"/>
      <c r="Y880" s="112"/>
    </row>
    <row r="881" spans="1:25">
      <c r="A881" s="266"/>
      <c r="B881" s="112"/>
      <c r="C881" s="112"/>
      <c r="D881" s="112"/>
      <c r="E881" s="112"/>
      <c r="F881" s="112"/>
      <c r="G881" s="112"/>
      <c r="H881" s="112"/>
      <c r="I881" s="112"/>
      <c r="J881" s="112"/>
      <c r="K881" s="112"/>
      <c r="L881" s="112"/>
      <c r="M881" s="112"/>
      <c r="N881" s="112"/>
      <c r="O881" s="112"/>
      <c r="P881" s="112"/>
      <c r="Q881" s="112"/>
      <c r="R881" s="112"/>
      <c r="S881" s="112"/>
      <c r="T881" s="112"/>
      <c r="U881" s="112"/>
      <c r="V881" s="112"/>
      <c r="W881" s="112"/>
      <c r="X881" s="112"/>
      <c r="Y881" s="112"/>
    </row>
    <row r="882" spans="1:25">
      <c r="A882" s="266"/>
      <c r="B882" s="112"/>
      <c r="C882" s="112"/>
      <c r="D882" s="112"/>
      <c r="E882" s="112"/>
      <c r="F882" s="112"/>
      <c r="G882" s="112"/>
      <c r="H882" s="112"/>
      <c r="I882" s="112"/>
      <c r="J882" s="112"/>
      <c r="K882" s="112"/>
      <c r="L882" s="112"/>
      <c r="M882" s="112"/>
      <c r="N882" s="112"/>
      <c r="O882" s="112"/>
      <c r="P882" s="112"/>
      <c r="Q882" s="112"/>
      <c r="R882" s="112"/>
      <c r="S882" s="112"/>
      <c r="T882" s="112"/>
      <c r="U882" s="112"/>
      <c r="V882" s="112"/>
      <c r="W882" s="112"/>
      <c r="X882" s="112"/>
      <c r="Y882" s="112"/>
    </row>
    <row r="883" spans="1:25">
      <c r="A883" s="266"/>
      <c r="B883" s="112"/>
      <c r="C883" s="112"/>
      <c r="D883" s="112"/>
      <c r="E883" s="112"/>
      <c r="F883" s="112"/>
      <c r="G883" s="112"/>
      <c r="H883" s="112"/>
      <c r="I883" s="112"/>
      <c r="J883" s="112"/>
      <c r="K883" s="112"/>
      <c r="L883" s="112"/>
      <c r="M883" s="112"/>
      <c r="N883" s="112"/>
      <c r="O883" s="112"/>
      <c r="P883" s="112"/>
      <c r="Q883" s="112"/>
      <c r="R883" s="112"/>
      <c r="S883" s="112"/>
      <c r="T883" s="112"/>
      <c r="U883" s="112"/>
      <c r="V883" s="112"/>
      <c r="W883" s="112"/>
      <c r="X883" s="112"/>
      <c r="Y883" s="112"/>
    </row>
    <row r="884" spans="1:25">
      <c r="A884" s="266"/>
      <c r="B884" s="112"/>
      <c r="C884" s="112"/>
      <c r="D884" s="112"/>
      <c r="E884" s="112"/>
      <c r="F884" s="112"/>
      <c r="G884" s="112"/>
      <c r="H884" s="112"/>
      <c r="I884" s="112"/>
      <c r="J884" s="112"/>
      <c r="K884" s="112"/>
      <c r="L884" s="112"/>
      <c r="M884" s="112"/>
      <c r="N884" s="112"/>
      <c r="O884" s="112"/>
      <c r="P884" s="112"/>
      <c r="Q884" s="112"/>
      <c r="R884" s="112"/>
      <c r="S884" s="112"/>
      <c r="T884" s="112"/>
      <c r="U884" s="112"/>
      <c r="V884" s="112"/>
      <c r="W884" s="112"/>
      <c r="X884" s="112"/>
      <c r="Y884" s="112"/>
    </row>
    <row r="885" spans="1:25">
      <c r="A885" s="266"/>
      <c r="B885" s="112"/>
      <c r="C885" s="112"/>
      <c r="D885" s="112"/>
      <c r="E885" s="112"/>
      <c r="F885" s="112"/>
      <c r="G885" s="112"/>
      <c r="H885" s="112"/>
      <c r="I885" s="112"/>
      <c r="J885" s="112"/>
      <c r="K885" s="112"/>
      <c r="L885" s="112"/>
      <c r="M885" s="112"/>
      <c r="N885" s="112"/>
      <c r="O885" s="112"/>
      <c r="P885" s="112"/>
      <c r="Q885" s="112"/>
      <c r="R885" s="112"/>
      <c r="S885" s="112"/>
      <c r="T885" s="112"/>
      <c r="U885" s="112"/>
      <c r="V885" s="112"/>
      <c r="W885" s="112"/>
      <c r="X885" s="112"/>
      <c r="Y885" s="112"/>
    </row>
    <row r="886" spans="1:25">
      <c r="A886" s="266"/>
      <c r="B886" s="112"/>
      <c r="C886" s="112"/>
      <c r="D886" s="112"/>
      <c r="E886" s="112"/>
      <c r="F886" s="112"/>
      <c r="G886" s="112"/>
      <c r="H886" s="112"/>
      <c r="I886" s="112"/>
      <c r="J886" s="112"/>
      <c r="K886" s="112"/>
      <c r="L886" s="112"/>
      <c r="M886" s="112"/>
      <c r="N886" s="112"/>
      <c r="O886" s="112"/>
      <c r="P886" s="112"/>
      <c r="Q886" s="112"/>
      <c r="R886" s="112"/>
      <c r="S886" s="112"/>
      <c r="T886" s="112"/>
      <c r="U886" s="112"/>
      <c r="V886" s="112"/>
      <c r="W886" s="112"/>
      <c r="X886" s="112"/>
      <c r="Y886" s="112"/>
    </row>
    <row r="887" spans="1:25">
      <c r="A887" s="266"/>
      <c r="B887" s="112"/>
      <c r="C887" s="112"/>
      <c r="D887" s="112"/>
      <c r="E887" s="112"/>
      <c r="F887" s="112"/>
      <c r="G887" s="112"/>
      <c r="H887" s="112"/>
      <c r="I887" s="112"/>
      <c r="J887" s="112"/>
      <c r="K887" s="112"/>
      <c r="L887" s="112"/>
      <c r="M887" s="112"/>
      <c r="N887" s="112"/>
      <c r="O887" s="112"/>
      <c r="P887" s="112"/>
      <c r="Q887" s="112"/>
      <c r="R887" s="112"/>
      <c r="S887" s="112"/>
      <c r="T887" s="112"/>
      <c r="U887" s="112"/>
      <c r="V887" s="112"/>
      <c r="W887" s="112"/>
      <c r="X887" s="112"/>
      <c r="Y887" s="112"/>
    </row>
    <row r="888" spans="1:25">
      <c r="A888" s="266"/>
      <c r="B888" s="112"/>
      <c r="C888" s="112"/>
      <c r="D888" s="112"/>
      <c r="E888" s="112"/>
      <c r="F888" s="112"/>
      <c r="G888" s="112"/>
      <c r="H888" s="112"/>
      <c r="I888" s="112"/>
      <c r="J888" s="112"/>
      <c r="K888" s="112"/>
      <c r="L888" s="112"/>
      <c r="M888" s="112"/>
      <c r="N888" s="112"/>
      <c r="O888" s="112"/>
      <c r="P888" s="112"/>
      <c r="Q888" s="112"/>
      <c r="R888" s="112"/>
      <c r="S888" s="112"/>
      <c r="T888" s="112"/>
      <c r="U888" s="112"/>
      <c r="V888" s="112"/>
      <c r="W888" s="112"/>
      <c r="X888" s="112"/>
      <c r="Y888" s="112"/>
    </row>
    <row r="889" spans="1:25">
      <c r="A889" s="266"/>
      <c r="B889" s="112"/>
      <c r="C889" s="112"/>
      <c r="D889" s="112"/>
      <c r="E889" s="112"/>
      <c r="F889" s="112"/>
      <c r="G889" s="112"/>
      <c r="H889" s="112"/>
      <c r="I889" s="112"/>
      <c r="J889" s="112"/>
      <c r="K889" s="112"/>
      <c r="L889" s="112"/>
      <c r="M889" s="112"/>
      <c r="N889" s="112"/>
      <c r="O889" s="112"/>
      <c r="P889" s="112"/>
      <c r="Q889" s="112"/>
      <c r="R889" s="112"/>
      <c r="S889" s="112"/>
      <c r="T889" s="112"/>
      <c r="U889" s="112"/>
      <c r="V889" s="112"/>
      <c r="W889" s="112"/>
      <c r="X889" s="112"/>
      <c r="Y889" s="112"/>
    </row>
    <row r="890" spans="1:25">
      <c r="A890" s="266"/>
      <c r="B890" s="112"/>
      <c r="C890" s="112"/>
      <c r="D890" s="112"/>
      <c r="E890" s="112"/>
      <c r="F890" s="112"/>
      <c r="G890" s="112"/>
      <c r="H890" s="112"/>
      <c r="I890" s="112"/>
      <c r="J890" s="112"/>
      <c r="K890" s="112"/>
      <c r="L890" s="112"/>
      <c r="M890" s="112"/>
      <c r="N890" s="112"/>
      <c r="O890" s="112"/>
      <c r="P890" s="112"/>
      <c r="Q890" s="112"/>
      <c r="R890" s="112"/>
      <c r="S890" s="112"/>
      <c r="T890" s="112"/>
      <c r="U890" s="112"/>
      <c r="V890" s="112"/>
      <c r="W890" s="112"/>
      <c r="X890" s="112"/>
      <c r="Y890" s="112"/>
    </row>
    <row r="891" spans="1:25">
      <c r="A891" s="266"/>
      <c r="B891" s="112"/>
      <c r="C891" s="112"/>
      <c r="D891" s="112"/>
      <c r="E891" s="112"/>
      <c r="F891" s="112"/>
      <c r="G891" s="112"/>
      <c r="H891" s="112"/>
      <c r="I891" s="112"/>
      <c r="J891" s="112"/>
      <c r="K891" s="112"/>
      <c r="L891" s="112"/>
      <c r="M891" s="112"/>
      <c r="N891" s="112"/>
      <c r="O891" s="112"/>
      <c r="P891" s="112"/>
      <c r="Q891" s="112"/>
      <c r="R891" s="112"/>
      <c r="S891" s="112"/>
      <c r="T891" s="112"/>
      <c r="U891" s="112"/>
      <c r="V891" s="112"/>
      <c r="W891" s="112"/>
      <c r="X891" s="112"/>
      <c r="Y891" s="112"/>
    </row>
    <row r="892" spans="1:25">
      <c r="A892" s="266"/>
      <c r="B892" s="112"/>
      <c r="C892" s="112"/>
      <c r="D892" s="112"/>
      <c r="E892" s="112"/>
      <c r="F892" s="112"/>
      <c r="G892" s="112"/>
      <c r="H892" s="112"/>
      <c r="I892" s="112"/>
      <c r="J892" s="112"/>
      <c r="K892" s="112"/>
      <c r="L892" s="112"/>
      <c r="M892" s="112"/>
      <c r="N892" s="112"/>
      <c r="O892" s="112"/>
      <c r="P892" s="112"/>
      <c r="Q892" s="112"/>
      <c r="R892" s="112"/>
      <c r="S892" s="112"/>
      <c r="T892" s="112"/>
      <c r="U892" s="112"/>
      <c r="V892" s="112"/>
      <c r="W892" s="112"/>
      <c r="X892" s="112"/>
      <c r="Y892" s="112"/>
    </row>
    <row r="893" spans="1:25">
      <c r="A893" s="266"/>
      <c r="B893" s="112"/>
      <c r="C893" s="112"/>
      <c r="D893" s="112"/>
      <c r="E893" s="112"/>
      <c r="F893" s="112"/>
      <c r="G893" s="112"/>
      <c r="H893" s="112"/>
      <c r="I893" s="112"/>
      <c r="J893" s="112"/>
      <c r="K893" s="112"/>
      <c r="L893" s="112"/>
      <c r="M893" s="112"/>
      <c r="N893" s="112"/>
      <c r="O893" s="112"/>
      <c r="P893" s="112"/>
      <c r="Q893" s="112"/>
      <c r="R893" s="112"/>
      <c r="S893" s="112"/>
      <c r="T893" s="112"/>
      <c r="U893" s="112"/>
      <c r="V893" s="112"/>
      <c r="W893" s="112"/>
      <c r="X893" s="112"/>
      <c r="Y893" s="112"/>
    </row>
    <row r="894" spans="1:25">
      <c r="A894" s="266"/>
      <c r="B894" s="112"/>
      <c r="C894" s="112"/>
      <c r="D894" s="112"/>
      <c r="E894" s="112"/>
      <c r="F894" s="112"/>
      <c r="G894" s="112"/>
      <c r="H894" s="112"/>
      <c r="I894" s="112"/>
      <c r="J894" s="112"/>
      <c r="K894" s="112"/>
      <c r="L894" s="112"/>
      <c r="M894" s="112"/>
      <c r="N894" s="112"/>
      <c r="O894" s="112"/>
      <c r="P894" s="112"/>
      <c r="Q894" s="112"/>
      <c r="R894" s="112"/>
      <c r="S894" s="112"/>
      <c r="T894" s="112"/>
      <c r="U894" s="112"/>
      <c r="V894" s="112"/>
      <c r="W894" s="112"/>
      <c r="X894" s="112"/>
      <c r="Y894" s="112"/>
    </row>
    <row r="895" spans="1:25">
      <c r="A895" s="266"/>
      <c r="B895" s="112"/>
      <c r="C895" s="112"/>
      <c r="D895" s="112"/>
      <c r="E895" s="112"/>
      <c r="F895" s="112"/>
      <c r="G895" s="112"/>
      <c r="H895" s="112"/>
      <c r="I895" s="112"/>
      <c r="J895" s="112"/>
      <c r="K895" s="112"/>
      <c r="L895" s="112"/>
      <c r="M895" s="112"/>
      <c r="N895" s="112"/>
      <c r="O895" s="112"/>
      <c r="P895" s="112"/>
      <c r="Q895" s="112"/>
      <c r="R895" s="112"/>
      <c r="S895" s="112"/>
      <c r="T895" s="112"/>
      <c r="U895" s="112"/>
      <c r="V895" s="112"/>
      <c r="W895" s="112"/>
      <c r="X895" s="112"/>
      <c r="Y895" s="112"/>
    </row>
    <row r="896" spans="1:25">
      <c r="A896" s="266"/>
      <c r="B896" s="112"/>
      <c r="C896" s="112"/>
      <c r="D896" s="112"/>
      <c r="E896" s="112"/>
      <c r="F896" s="112"/>
      <c r="G896" s="112"/>
      <c r="H896" s="112"/>
      <c r="I896" s="112"/>
      <c r="J896" s="112"/>
      <c r="K896" s="112"/>
      <c r="L896" s="112"/>
      <c r="M896" s="112"/>
      <c r="N896" s="112"/>
      <c r="O896" s="112"/>
      <c r="P896" s="112"/>
      <c r="Q896" s="112"/>
      <c r="R896" s="112"/>
      <c r="S896" s="112"/>
      <c r="T896" s="112"/>
      <c r="U896" s="112"/>
      <c r="V896" s="112"/>
      <c r="W896" s="112"/>
      <c r="X896" s="112"/>
      <c r="Y896" s="112"/>
    </row>
    <row r="897" spans="1:25">
      <c r="A897" s="266"/>
      <c r="B897" s="112"/>
      <c r="C897" s="112"/>
      <c r="D897" s="112"/>
      <c r="E897" s="112"/>
      <c r="F897" s="112"/>
      <c r="G897" s="112"/>
      <c r="H897" s="112"/>
      <c r="I897" s="112"/>
      <c r="J897" s="112"/>
      <c r="K897" s="112"/>
      <c r="L897" s="112"/>
      <c r="M897" s="112"/>
      <c r="N897" s="112"/>
      <c r="O897" s="112"/>
      <c r="P897" s="112"/>
      <c r="Q897" s="112"/>
      <c r="R897" s="112"/>
      <c r="S897" s="112"/>
      <c r="T897" s="112"/>
      <c r="U897" s="112"/>
      <c r="V897" s="112"/>
      <c r="W897" s="112"/>
      <c r="X897" s="112"/>
      <c r="Y897" s="112"/>
    </row>
    <row r="898" spans="1:25">
      <c r="A898" s="266"/>
      <c r="B898" s="112"/>
      <c r="C898" s="112"/>
      <c r="D898" s="112"/>
      <c r="E898" s="112"/>
      <c r="F898" s="112"/>
      <c r="G898" s="112"/>
      <c r="H898" s="112"/>
      <c r="I898" s="112"/>
      <c r="J898" s="112"/>
      <c r="K898" s="112"/>
      <c r="L898" s="112"/>
      <c r="M898" s="112"/>
      <c r="N898" s="112"/>
      <c r="O898" s="112"/>
      <c r="P898" s="112"/>
      <c r="Q898" s="112"/>
      <c r="R898" s="112"/>
      <c r="S898" s="112"/>
      <c r="T898" s="112"/>
      <c r="U898" s="112"/>
      <c r="V898" s="112"/>
      <c r="W898" s="112"/>
      <c r="X898" s="112"/>
      <c r="Y898" s="112"/>
    </row>
    <row r="899" spans="1:25">
      <c r="A899" s="266"/>
      <c r="B899" s="112"/>
      <c r="C899" s="112"/>
      <c r="D899" s="112"/>
      <c r="E899" s="112"/>
      <c r="F899" s="112"/>
      <c r="G899" s="112"/>
      <c r="H899" s="112"/>
      <c r="I899" s="112"/>
      <c r="J899" s="112"/>
      <c r="K899" s="112"/>
      <c r="L899" s="112"/>
      <c r="M899" s="112"/>
      <c r="N899" s="112"/>
      <c r="O899" s="112"/>
      <c r="P899" s="112"/>
      <c r="Q899" s="112"/>
      <c r="R899" s="112"/>
      <c r="S899" s="112"/>
      <c r="T899" s="112"/>
      <c r="U899" s="112"/>
      <c r="V899" s="112"/>
      <c r="W899" s="112"/>
      <c r="X899" s="112"/>
      <c r="Y899" s="112"/>
    </row>
    <row r="900" spans="1:25">
      <c r="A900" s="266"/>
      <c r="B900" s="112"/>
      <c r="C900" s="112"/>
      <c r="D900" s="112"/>
      <c r="E900" s="112"/>
      <c r="F900" s="112"/>
      <c r="G900" s="112"/>
      <c r="H900" s="112"/>
      <c r="I900" s="112"/>
      <c r="J900" s="112"/>
      <c r="K900" s="112"/>
      <c r="L900" s="112"/>
      <c r="M900" s="112"/>
      <c r="N900" s="112"/>
      <c r="O900" s="112"/>
      <c r="P900" s="112"/>
      <c r="Q900" s="112"/>
      <c r="R900" s="112"/>
      <c r="S900" s="112"/>
      <c r="T900" s="112"/>
      <c r="U900" s="112"/>
      <c r="V900" s="112"/>
      <c r="W900" s="112"/>
      <c r="X900" s="112"/>
      <c r="Y900" s="112"/>
    </row>
    <row r="901" spans="1:25">
      <c r="A901" s="266"/>
      <c r="B901" s="112"/>
      <c r="C901" s="112"/>
      <c r="D901" s="112"/>
      <c r="E901" s="112"/>
      <c r="F901" s="112"/>
      <c r="G901" s="112"/>
      <c r="H901" s="112"/>
      <c r="I901" s="112"/>
      <c r="J901" s="112"/>
      <c r="K901" s="112"/>
      <c r="L901" s="112"/>
      <c r="M901" s="112"/>
      <c r="N901" s="112"/>
      <c r="O901" s="112"/>
      <c r="P901" s="112"/>
      <c r="Q901" s="112"/>
      <c r="R901" s="112"/>
      <c r="S901" s="112"/>
      <c r="T901" s="112"/>
      <c r="U901" s="112"/>
      <c r="V901" s="112"/>
      <c r="W901" s="112"/>
      <c r="X901" s="112"/>
      <c r="Y901" s="112"/>
    </row>
    <row r="902" spans="1:25">
      <c r="A902" s="266"/>
      <c r="B902" s="112"/>
      <c r="C902" s="112"/>
      <c r="D902" s="112"/>
      <c r="E902" s="112"/>
      <c r="F902" s="112"/>
      <c r="G902" s="112"/>
      <c r="H902" s="112"/>
      <c r="I902" s="112"/>
      <c r="J902" s="112"/>
      <c r="K902" s="112"/>
      <c r="L902" s="112"/>
      <c r="M902" s="112"/>
      <c r="N902" s="112"/>
      <c r="O902" s="112"/>
      <c r="P902" s="112"/>
      <c r="Q902" s="112"/>
      <c r="R902" s="112"/>
      <c r="S902" s="112"/>
      <c r="T902" s="112"/>
      <c r="U902" s="112"/>
      <c r="V902" s="112"/>
      <c r="W902" s="112"/>
      <c r="X902" s="112"/>
      <c r="Y902" s="112"/>
    </row>
    <row r="903" spans="1:25">
      <c r="A903" s="266"/>
      <c r="B903" s="112"/>
      <c r="C903" s="112"/>
      <c r="D903" s="112"/>
      <c r="E903" s="112"/>
      <c r="F903" s="112"/>
      <c r="G903" s="112"/>
      <c r="H903" s="112"/>
      <c r="I903" s="112"/>
      <c r="J903" s="112"/>
      <c r="K903" s="112"/>
      <c r="L903" s="112"/>
      <c r="M903" s="112"/>
      <c r="N903" s="112"/>
      <c r="O903" s="112"/>
      <c r="P903" s="112"/>
      <c r="Q903" s="112"/>
      <c r="R903" s="112"/>
      <c r="S903" s="112"/>
      <c r="T903" s="112"/>
      <c r="U903" s="112"/>
      <c r="V903" s="112"/>
      <c r="W903" s="112"/>
      <c r="X903" s="112"/>
      <c r="Y903" s="112"/>
    </row>
    <row r="904" spans="1:25">
      <c r="A904" s="266"/>
      <c r="B904" s="112"/>
      <c r="C904" s="112"/>
      <c r="D904" s="112"/>
      <c r="E904" s="112"/>
      <c r="F904" s="112"/>
      <c r="G904" s="112"/>
      <c r="H904" s="112"/>
      <c r="I904" s="112"/>
      <c r="J904" s="112"/>
      <c r="K904" s="112"/>
      <c r="L904" s="112"/>
      <c r="M904" s="112"/>
      <c r="N904" s="112"/>
      <c r="O904" s="112"/>
      <c r="P904" s="112"/>
      <c r="Q904" s="112"/>
      <c r="R904" s="112"/>
      <c r="S904" s="112"/>
      <c r="T904" s="112"/>
      <c r="U904" s="112"/>
      <c r="V904" s="112"/>
      <c r="W904" s="112"/>
      <c r="X904" s="112"/>
      <c r="Y904" s="112"/>
    </row>
    <row r="905" spans="1:25">
      <c r="A905" s="266"/>
      <c r="B905" s="112"/>
      <c r="C905" s="112"/>
      <c r="D905" s="112"/>
      <c r="E905" s="112"/>
      <c r="F905" s="112"/>
      <c r="G905" s="112"/>
      <c r="H905" s="112"/>
      <c r="I905" s="112"/>
      <c r="J905" s="112"/>
      <c r="K905" s="112"/>
      <c r="L905" s="112"/>
      <c r="M905" s="112"/>
      <c r="N905" s="112"/>
      <c r="O905" s="112"/>
      <c r="P905" s="112"/>
      <c r="Q905" s="112"/>
      <c r="R905" s="112"/>
      <c r="S905" s="112"/>
      <c r="T905" s="112"/>
      <c r="U905" s="112"/>
      <c r="V905" s="112"/>
      <c r="W905" s="112"/>
      <c r="X905" s="112"/>
      <c r="Y905" s="112"/>
    </row>
    <row r="906" spans="1:25">
      <c r="A906" s="266"/>
      <c r="B906" s="112"/>
      <c r="C906" s="112"/>
      <c r="D906" s="112"/>
      <c r="E906" s="112"/>
      <c r="F906" s="112"/>
      <c r="G906" s="112"/>
      <c r="H906" s="112"/>
      <c r="I906" s="112"/>
      <c r="J906" s="112"/>
      <c r="K906" s="112"/>
      <c r="L906" s="112"/>
      <c r="M906" s="112"/>
      <c r="N906" s="112"/>
      <c r="O906" s="112"/>
      <c r="P906" s="112"/>
      <c r="Q906" s="112"/>
      <c r="R906" s="112"/>
      <c r="S906" s="112"/>
      <c r="T906" s="112"/>
      <c r="U906" s="112"/>
      <c r="V906" s="112"/>
      <c r="W906" s="112"/>
      <c r="X906" s="112"/>
      <c r="Y906" s="112"/>
    </row>
    <row r="907" spans="1:25">
      <c r="A907" s="266"/>
      <c r="B907" s="112"/>
      <c r="C907" s="112"/>
      <c r="D907" s="112"/>
      <c r="E907" s="112"/>
      <c r="F907" s="112"/>
      <c r="G907" s="112"/>
      <c r="H907" s="112"/>
      <c r="I907" s="112"/>
      <c r="J907" s="112"/>
      <c r="K907" s="112"/>
      <c r="L907" s="112"/>
      <c r="M907" s="112"/>
      <c r="N907" s="112"/>
      <c r="O907" s="112"/>
      <c r="P907" s="112"/>
      <c r="Q907" s="112"/>
      <c r="R907" s="112"/>
      <c r="S907" s="112"/>
      <c r="T907" s="112"/>
      <c r="U907" s="112"/>
      <c r="V907" s="112"/>
      <c r="W907" s="112"/>
      <c r="X907" s="112"/>
      <c r="Y907" s="112"/>
    </row>
    <row r="908" spans="1:25">
      <c r="A908" s="266"/>
      <c r="B908" s="112"/>
      <c r="C908" s="112"/>
      <c r="D908" s="112"/>
      <c r="E908" s="112"/>
      <c r="F908" s="112"/>
      <c r="G908" s="112"/>
      <c r="H908" s="112"/>
      <c r="I908" s="112"/>
      <c r="J908" s="112"/>
      <c r="K908" s="112"/>
      <c r="L908" s="112"/>
      <c r="M908" s="112"/>
      <c r="N908" s="112"/>
      <c r="O908" s="112"/>
      <c r="P908" s="112"/>
      <c r="Q908" s="112"/>
      <c r="R908" s="112"/>
      <c r="S908" s="112"/>
      <c r="T908" s="112"/>
      <c r="U908" s="112"/>
      <c r="V908" s="112"/>
      <c r="W908" s="112"/>
      <c r="X908" s="112"/>
      <c r="Y908" s="112"/>
    </row>
    <row r="909" spans="1:25">
      <c r="A909" s="266"/>
      <c r="B909" s="112"/>
      <c r="C909" s="112"/>
      <c r="D909" s="112"/>
      <c r="E909" s="112"/>
      <c r="F909" s="112"/>
      <c r="G909" s="112"/>
      <c r="H909" s="112"/>
      <c r="I909" s="112"/>
      <c r="J909" s="112"/>
      <c r="K909" s="112"/>
      <c r="L909" s="112"/>
      <c r="M909" s="112"/>
      <c r="N909" s="112"/>
      <c r="O909" s="112"/>
      <c r="P909" s="112"/>
      <c r="Q909" s="112"/>
      <c r="R909" s="112"/>
      <c r="S909" s="112"/>
      <c r="T909" s="112"/>
      <c r="U909" s="112"/>
      <c r="V909" s="112"/>
      <c r="W909" s="112"/>
      <c r="X909" s="112"/>
      <c r="Y909" s="112"/>
    </row>
    <row r="910" spans="1:25">
      <c r="A910" s="266"/>
      <c r="B910" s="112"/>
      <c r="C910" s="112"/>
      <c r="D910" s="112"/>
      <c r="E910" s="112"/>
      <c r="F910" s="112"/>
      <c r="G910" s="112"/>
      <c r="H910" s="112"/>
      <c r="I910" s="112"/>
      <c r="J910" s="112"/>
      <c r="K910" s="112"/>
      <c r="L910" s="112"/>
      <c r="M910" s="112"/>
      <c r="N910" s="112"/>
      <c r="O910" s="112"/>
      <c r="P910" s="112"/>
      <c r="Q910" s="112"/>
      <c r="R910" s="112"/>
      <c r="S910" s="112"/>
      <c r="T910" s="112"/>
      <c r="U910" s="112"/>
      <c r="V910" s="112"/>
      <c r="W910" s="112"/>
      <c r="X910" s="112"/>
      <c r="Y910" s="112"/>
    </row>
    <row r="911" spans="1:25">
      <c r="A911" s="266"/>
      <c r="B911" s="112"/>
      <c r="C911" s="112"/>
      <c r="D911" s="112"/>
      <c r="E911" s="112"/>
      <c r="F911" s="112"/>
      <c r="G911" s="112"/>
      <c r="H911" s="112"/>
      <c r="I911" s="112"/>
      <c r="J911" s="112"/>
      <c r="K911" s="112"/>
      <c r="L911" s="112"/>
      <c r="M911" s="112"/>
      <c r="N911" s="112"/>
      <c r="O911" s="112"/>
      <c r="P911" s="112"/>
      <c r="Q911" s="112"/>
      <c r="R911" s="112"/>
      <c r="S911" s="112"/>
      <c r="T911" s="112"/>
      <c r="U911" s="112"/>
      <c r="V911" s="112"/>
      <c r="W911" s="112"/>
      <c r="X911" s="112"/>
      <c r="Y911" s="112"/>
    </row>
    <row r="912" spans="1:25">
      <c r="A912" s="266"/>
      <c r="B912" s="112"/>
      <c r="C912" s="112"/>
      <c r="D912" s="112"/>
      <c r="E912" s="112"/>
      <c r="F912" s="112"/>
      <c r="G912" s="112"/>
      <c r="H912" s="112"/>
      <c r="I912" s="112"/>
      <c r="J912" s="112"/>
      <c r="K912" s="112"/>
      <c r="L912" s="112"/>
      <c r="M912" s="112"/>
      <c r="N912" s="112"/>
      <c r="O912" s="112"/>
      <c r="P912" s="112"/>
      <c r="Q912" s="112"/>
      <c r="R912" s="112"/>
      <c r="S912" s="112"/>
      <c r="T912" s="112"/>
      <c r="U912" s="112"/>
      <c r="V912" s="112"/>
      <c r="W912" s="112"/>
      <c r="X912" s="112"/>
      <c r="Y912" s="112"/>
    </row>
    <row r="913" spans="1:25">
      <c r="A913" s="266"/>
      <c r="B913" s="112"/>
      <c r="C913" s="112"/>
      <c r="D913" s="112"/>
      <c r="E913" s="112"/>
      <c r="F913" s="112"/>
      <c r="G913" s="112"/>
      <c r="H913" s="112"/>
      <c r="I913" s="112"/>
      <c r="J913" s="112"/>
      <c r="K913" s="112"/>
      <c r="L913" s="112"/>
      <c r="M913" s="112"/>
      <c r="N913" s="112"/>
      <c r="O913" s="112"/>
      <c r="P913" s="112"/>
      <c r="Q913" s="112"/>
      <c r="R913" s="112"/>
      <c r="S913" s="112"/>
      <c r="T913" s="112"/>
      <c r="U913" s="112"/>
      <c r="V913" s="112"/>
      <c r="W913" s="112"/>
      <c r="X913" s="112"/>
      <c r="Y913" s="112"/>
    </row>
    <row r="914" spans="1:25">
      <c r="A914" s="266"/>
      <c r="B914" s="112"/>
      <c r="C914" s="112"/>
      <c r="D914" s="112"/>
      <c r="E914" s="112"/>
      <c r="F914" s="112"/>
      <c r="G914" s="112"/>
      <c r="H914" s="112"/>
      <c r="I914" s="112"/>
      <c r="J914" s="112"/>
      <c r="K914" s="112"/>
      <c r="L914" s="112"/>
      <c r="M914" s="112"/>
      <c r="N914" s="112"/>
      <c r="O914" s="112"/>
      <c r="P914" s="112"/>
      <c r="Q914" s="112"/>
      <c r="R914" s="112"/>
      <c r="S914" s="112"/>
      <c r="T914" s="112"/>
      <c r="U914" s="112"/>
      <c r="V914" s="112"/>
      <c r="W914" s="112"/>
      <c r="X914" s="112"/>
      <c r="Y914" s="112"/>
    </row>
    <row r="915" spans="1:25">
      <c r="A915" s="266"/>
      <c r="B915" s="112"/>
      <c r="C915" s="112"/>
      <c r="D915" s="112"/>
      <c r="E915" s="112"/>
      <c r="F915" s="112"/>
      <c r="G915" s="112"/>
      <c r="H915" s="112"/>
      <c r="I915" s="112"/>
      <c r="J915" s="112"/>
      <c r="K915" s="112"/>
      <c r="L915" s="112"/>
      <c r="M915" s="112"/>
      <c r="N915" s="112"/>
      <c r="O915" s="112"/>
      <c r="P915" s="112"/>
      <c r="Q915" s="112"/>
      <c r="R915" s="112"/>
      <c r="S915" s="112"/>
      <c r="T915" s="112"/>
      <c r="U915" s="112"/>
      <c r="V915" s="112"/>
      <c r="W915" s="112"/>
      <c r="X915" s="112"/>
      <c r="Y915" s="112"/>
    </row>
    <row r="916" spans="1:25">
      <c r="A916" s="266"/>
      <c r="B916" s="112"/>
      <c r="C916" s="112"/>
      <c r="D916" s="112"/>
      <c r="E916" s="112"/>
      <c r="F916" s="112"/>
      <c r="G916" s="112"/>
      <c r="H916" s="112"/>
      <c r="I916" s="112"/>
      <c r="J916" s="112"/>
      <c r="K916" s="112"/>
      <c r="L916" s="112"/>
      <c r="M916" s="112"/>
      <c r="N916" s="112"/>
      <c r="O916" s="112"/>
      <c r="P916" s="112"/>
      <c r="Q916" s="112"/>
      <c r="R916" s="112"/>
      <c r="S916" s="112"/>
      <c r="T916" s="112"/>
      <c r="U916" s="112"/>
      <c r="V916" s="112"/>
      <c r="W916" s="112"/>
      <c r="X916" s="112"/>
      <c r="Y916" s="112"/>
    </row>
    <row r="917" spans="1:25">
      <c r="A917" s="266"/>
      <c r="B917" s="112"/>
      <c r="C917" s="112"/>
      <c r="D917" s="112"/>
      <c r="E917" s="112"/>
      <c r="F917" s="112"/>
      <c r="G917" s="112"/>
      <c r="H917" s="112"/>
      <c r="I917" s="112"/>
      <c r="J917" s="112"/>
      <c r="K917" s="112"/>
      <c r="L917" s="112"/>
      <c r="M917" s="112"/>
      <c r="N917" s="112"/>
      <c r="O917" s="112"/>
      <c r="P917" s="112"/>
      <c r="Q917" s="112"/>
      <c r="R917" s="112"/>
      <c r="S917" s="112"/>
      <c r="T917" s="112"/>
      <c r="U917" s="112"/>
      <c r="V917" s="112"/>
      <c r="W917" s="112"/>
      <c r="X917" s="112"/>
      <c r="Y917" s="112"/>
    </row>
    <row r="918" spans="1:25">
      <c r="A918" s="266"/>
      <c r="B918" s="112"/>
      <c r="C918" s="112"/>
      <c r="D918" s="112"/>
      <c r="E918" s="112"/>
      <c r="F918" s="112"/>
      <c r="G918" s="112"/>
      <c r="H918" s="112"/>
      <c r="I918" s="112"/>
      <c r="J918" s="112"/>
      <c r="K918" s="112"/>
      <c r="L918" s="112"/>
      <c r="M918" s="112"/>
      <c r="N918" s="112"/>
      <c r="O918" s="112"/>
      <c r="P918" s="112"/>
      <c r="Q918" s="112"/>
      <c r="R918" s="112"/>
      <c r="S918" s="112"/>
      <c r="T918" s="112"/>
      <c r="U918" s="112"/>
      <c r="V918" s="112"/>
      <c r="W918" s="112"/>
      <c r="X918" s="112"/>
      <c r="Y918" s="112"/>
    </row>
    <row r="919" spans="1:25">
      <c r="A919" s="266"/>
      <c r="B919" s="112"/>
      <c r="C919" s="112"/>
      <c r="D919" s="112"/>
      <c r="E919" s="112"/>
      <c r="F919" s="112"/>
      <c r="G919" s="112"/>
      <c r="H919" s="112"/>
      <c r="I919" s="112"/>
      <c r="J919" s="112"/>
      <c r="K919" s="112"/>
      <c r="L919" s="112"/>
      <c r="M919" s="112"/>
      <c r="N919" s="112"/>
      <c r="O919" s="112"/>
      <c r="P919" s="112"/>
      <c r="Q919" s="112"/>
      <c r="R919" s="112"/>
      <c r="S919" s="112"/>
      <c r="T919" s="112"/>
      <c r="U919" s="112"/>
      <c r="V919" s="112"/>
      <c r="W919" s="112"/>
      <c r="X919" s="112"/>
      <c r="Y919" s="112"/>
    </row>
    <row r="920" spans="1:25">
      <c r="A920" s="266"/>
      <c r="B920" s="112"/>
      <c r="C920" s="112"/>
      <c r="D920" s="112"/>
      <c r="E920" s="112"/>
      <c r="F920" s="112"/>
      <c r="G920" s="112"/>
      <c r="H920" s="112"/>
      <c r="I920" s="112"/>
      <c r="J920" s="112"/>
      <c r="K920" s="112"/>
      <c r="L920" s="112"/>
      <c r="M920" s="112"/>
      <c r="N920" s="112"/>
      <c r="O920" s="112"/>
      <c r="P920" s="112"/>
      <c r="Q920" s="112"/>
      <c r="R920" s="112"/>
      <c r="S920" s="112"/>
      <c r="T920" s="112"/>
      <c r="U920" s="112"/>
      <c r="V920" s="112"/>
      <c r="W920" s="112"/>
      <c r="X920" s="112"/>
      <c r="Y920" s="112"/>
    </row>
    <row r="921" spans="1:25">
      <c r="A921" s="266"/>
      <c r="B921" s="112"/>
      <c r="C921" s="112"/>
      <c r="D921" s="112"/>
      <c r="E921" s="112"/>
      <c r="F921" s="112"/>
      <c r="G921" s="112"/>
      <c r="H921" s="112"/>
      <c r="I921" s="112"/>
      <c r="J921" s="112"/>
      <c r="K921" s="112"/>
      <c r="L921" s="112"/>
      <c r="M921" s="112"/>
      <c r="N921" s="112"/>
      <c r="O921" s="112"/>
      <c r="P921" s="112"/>
      <c r="Q921" s="112"/>
      <c r="R921" s="112"/>
      <c r="S921" s="112"/>
      <c r="T921" s="112"/>
      <c r="U921" s="112"/>
      <c r="V921" s="112"/>
      <c r="W921" s="112"/>
      <c r="X921" s="112"/>
      <c r="Y921" s="112"/>
    </row>
    <row r="922" spans="1:25">
      <c r="A922" s="266"/>
      <c r="B922" s="112"/>
      <c r="C922" s="112"/>
      <c r="D922" s="112"/>
      <c r="E922" s="112"/>
      <c r="F922" s="112"/>
      <c r="G922" s="112"/>
      <c r="H922" s="112"/>
      <c r="I922" s="112"/>
      <c r="J922" s="112"/>
      <c r="K922" s="112"/>
      <c r="L922" s="112"/>
      <c r="M922" s="112"/>
      <c r="N922" s="112"/>
      <c r="O922" s="112"/>
      <c r="P922" s="112"/>
      <c r="Q922" s="112"/>
      <c r="R922" s="112"/>
      <c r="S922" s="112"/>
      <c r="T922" s="112"/>
      <c r="U922" s="112"/>
      <c r="V922" s="112"/>
      <c r="W922" s="112"/>
      <c r="X922" s="112"/>
      <c r="Y922" s="112"/>
    </row>
    <row r="923" spans="1:25">
      <c r="A923" s="266"/>
      <c r="B923" s="112"/>
      <c r="C923" s="112"/>
      <c r="D923" s="112"/>
      <c r="E923" s="112"/>
      <c r="F923" s="112"/>
      <c r="G923" s="112"/>
      <c r="H923" s="112"/>
      <c r="I923" s="112"/>
      <c r="J923" s="112"/>
      <c r="K923" s="112"/>
      <c r="L923" s="112"/>
      <c r="M923" s="112"/>
      <c r="N923" s="112"/>
      <c r="O923" s="112"/>
      <c r="P923" s="112"/>
      <c r="Q923" s="112"/>
      <c r="R923" s="112"/>
      <c r="S923" s="112"/>
      <c r="T923" s="112"/>
      <c r="U923" s="112"/>
      <c r="V923" s="112"/>
      <c r="W923" s="112"/>
      <c r="X923" s="112"/>
      <c r="Y923" s="112"/>
    </row>
    <row r="924" spans="1:25">
      <c r="A924" s="266"/>
      <c r="B924" s="112"/>
      <c r="C924" s="112"/>
      <c r="D924" s="112"/>
      <c r="E924" s="112"/>
      <c r="F924" s="112"/>
      <c r="G924" s="112"/>
      <c r="H924" s="112"/>
      <c r="I924" s="112"/>
      <c r="J924" s="112"/>
      <c r="K924" s="112"/>
      <c r="L924" s="112"/>
      <c r="M924" s="112"/>
      <c r="N924" s="112"/>
      <c r="O924" s="112"/>
      <c r="P924" s="112"/>
      <c r="Q924" s="112"/>
      <c r="R924" s="112"/>
      <c r="S924" s="112"/>
      <c r="T924" s="112"/>
      <c r="U924" s="112"/>
      <c r="V924" s="112"/>
      <c r="W924" s="112"/>
      <c r="X924" s="112"/>
      <c r="Y924" s="112"/>
    </row>
    <row r="925" spans="1:25">
      <c r="A925" s="266"/>
      <c r="B925" s="112"/>
      <c r="C925" s="112"/>
      <c r="D925" s="112"/>
      <c r="E925" s="112"/>
      <c r="F925" s="112"/>
      <c r="G925" s="112"/>
      <c r="H925" s="112"/>
      <c r="I925" s="112"/>
      <c r="J925" s="112"/>
      <c r="K925" s="112"/>
      <c r="L925" s="112"/>
      <c r="M925" s="112"/>
      <c r="N925" s="112"/>
      <c r="O925" s="112"/>
      <c r="P925" s="112"/>
      <c r="Q925" s="112"/>
      <c r="R925" s="112"/>
      <c r="S925" s="112"/>
      <c r="T925" s="112"/>
      <c r="U925" s="112"/>
      <c r="V925" s="112"/>
      <c r="W925" s="112"/>
      <c r="X925" s="112"/>
      <c r="Y925" s="112"/>
    </row>
    <row r="926" spans="1:25">
      <c r="A926" s="266"/>
      <c r="B926" s="112"/>
      <c r="C926" s="112"/>
      <c r="D926" s="112"/>
      <c r="E926" s="112"/>
      <c r="F926" s="112"/>
      <c r="G926" s="112"/>
      <c r="H926" s="112"/>
      <c r="I926" s="112"/>
      <c r="J926" s="112"/>
      <c r="K926" s="112"/>
      <c r="L926" s="112"/>
      <c r="M926" s="112"/>
      <c r="N926" s="112"/>
      <c r="O926" s="112"/>
      <c r="P926" s="112"/>
      <c r="Q926" s="112"/>
      <c r="R926" s="112"/>
      <c r="S926" s="112"/>
      <c r="T926" s="112"/>
      <c r="U926" s="112"/>
      <c r="V926" s="112"/>
      <c r="W926" s="112"/>
      <c r="X926" s="112"/>
      <c r="Y926" s="112"/>
    </row>
    <row r="927" spans="1:25">
      <c r="A927" s="266"/>
      <c r="B927" s="112"/>
      <c r="C927" s="112"/>
      <c r="D927" s="112"/>
      <c r="E927" s="112"/>
      <c r="F927" s="112"/>
      <c r="G927" s="112"/>
      <c r="H927" s="112"/>
      <c r="I927" s="112"/>
      <c r="J927" s="112"/>
      <c r="K927" s="112"/>
      <c r="L927" s="112"/>
      <c r="M927" s="112"/>
      <c r="N927" s="112"/>
      <c r="O927" s="112"/>
      <c r="P927" s="112"/>
      <c r="Q927" s="112"/>
      <c r="R927" s="112"/>
      <c r="S927" s="112"/>
      <c r="T927" s="112"/>
      <c r="U927" s="112"/>
      <c r="V927" s="112"/>
      <c r="W927" s="112"/>
      <c r="X927" s="112"/>
      <c r="Y927" s="112"/>
    </row>
    <row r="928" spans="1:25">
      <c r="A928" s="266"/>
      <c r="B928" s="112"/>
      <c r="C928" s="112"/>
      <c r="D928" s="112"/>
      <c r="E928" s="112"/>
      <c r="F928" s="112"/>
      <c r="G928" s="112"/>
      <c r="H928" s="112"/>
      <c r="I928" s="112"/>
      <c r="J928" s="112"/>
      <c r="K928" s="112"/>
      <c r="L928" s="112"/>
      <c r="M928" s="112"/>
      <c r="N928" s="112"/>
      <c r="O928" s="112"/>
      <c r="P928" s="112"/>
      <c r="Q928" s="112"/>
      <c r="R928" s="112"/>
      <c r="S928" s="112"/>
      <c r="T928" s="112"/>
      <c r="U928" s="112"/>
      <c r="V928" s="112"/>
      <c r="W928" s="112"/>
      <c r="X928" s="112"/>
      <c r="Y928" s="112"/>
    </row>
    <row r="929" spans="1:25">
      <c r="A929" s="266"/>
      <c r="B929" s="112"/>
      <c r="C929" s="112"/>
      <c r="D929" s="112"/>
      <c r="E929" s="112"/>
      <c r="F929" s="112"/>
      <c r="G929" s="112"/>
      <c r="H929" s="112"/>
      <c r="I929" s="112"/>
      <c r="J929" s="112"/>
      <c r="K929" s="112"/>
      <c r="L929" s="112"/>
      <c r="M929" s="112"/>
      <c r="N929" s="112"/>
      <c r="O929" s="112"/>
      <c r="P929" s="112"/>
      <c r="Q929" s="112"/>
      <c r="R929" s="112"/>
      <c r="S929" s="112"/>
      <c r="T929" s="112"/>
      <c r="U929" s="112"/>
      <c r="V929" s="112"/>
      <c r="W929" s="112"/>
      <c r="X929" s="112"/>
      <c r="Y929" s="112"/>
    </row>
    <row r="930" spans="1:25">
      <c r="A930" s="266"/>
      <c r="B930" s="112"/>
      <c r="C930" s="112"/>
      <c r="D930" s="112"/>
      <c r="E930" s="112"/>
      <c r="F930" s="112"/>
      <c r="G930" s="112"/>
      <c r="H930" s="112"/>
      <c r="I930" s="112"/>
      <c r="J930" s="112"/>
      <c r="K930" s="112"/>
      <c r="L930" s="112"/>
      <c r="M930" s="112"/>
      <c r="N930" s="112"/>
      <c r="O930" s="112"/>
      <c r="P930" s="112"/>
      <c r="Q930" s="112"/>
      <c r="R930" s="112"/>
      <c r="S930" s="112"/>
      <c r="T930" s="112"/>
      <c r="U930" s="112"/>
      <c r="V930" s="112"/>
      <c r="W930" s="112"/>
      <c r="X930" s="112"/>
      <c r="Y930" s="112"/>
    </row>
    <row r="931" spans="1:25">
      <c r="A931" s="266"/>
      <c r="B931" s="112"/>
      <c r="C931" s="112"/>
      <c r="D931" s="112"/>
      <c r="E931" s="112"/>
      <c r="F931" s="112"/>
      <c r="G931" s="112"/>
      <c r="H931" s="112"/>
      <c r="I931" s="112"/>
      <c r="J931" s="112"/>
      <c r="K931" s="112"/>
      <c r="L931" s="112"/>
      <c r="M931" s="112"/>
      <c r="N931" s="112"/>
      <c r="O931" s="112"/>
      <c r="P931" s="112"/>
      <c r="Q931" s="112"/>
      <c r="R931" s="112"/>
      <c r="S931" s="112"/>
      <c r="T931" s="112"/>
      <c r="U931" s="112"/>
      <c r="V931" s="112"/>
      <c r="W931" s="112"/>
      <c r="X931" s="112"/>
      <c r="Y931" s="112"/>
    </row>
    <row r="932" spans="1:25">
      <c r="A932" s="266"/>
      <c r="B932" s="112"/>
      <c r="C932" s="112"/>
      <c r="D932" s="112"/>
      <c r="E932" s="112"/>
      <c r="F932" s="112"/>
      <c r="G932" s="112"/>
      <c r="H932" s="112"/>
      <c r="I932" s="112"/>
      <c r="J932" s="112"/>
      <c r="K932" s="112"/>
      <c r="L932" s="112"/>
      <c r="M932" s="112"/>
      <c r="N932" s="112"/>
      <c r="O932" s="112"/>
      <c r="P932" s="112"/>
      <c r="Q932" s="112"/>
      <c r="R932" s="112"/>
      <c r="S932" s="112"/>
      <c r="T932" s="112"/>
      <c r="U932" s="112"/>
      <c r="V932" s="112"/>
      <c r="W932" s="112"/>
      <c r="X932" s="112"/>
      <c r="Y932" s="112"/>
    </row>
    <row r="933" spans="1:25">
      <c r="A933" s="266"/>
      <c r="B933" s="112"/>
      <c r="C933" s="112"/>
      <c r="D933" s="112"/>
      <c r="E933" s="112"/>
      <c r="F933" s="112"/>
      <c r="G933" s="112"/>
      <c r="H933" s="112"/>
      <c r="I933" s="112"/>
      <c r="J933" s="112"/>
      <c r="K933" s="112"/>
      <c r="L933" s="112"/>
      <c r="M933" s="112"/>
      <c r="N933" s="112"/>
      <c r="O933" s="112"/>
      <c r="P933" s="112"/>
      <c r="Q933" s="112"/>
      <c r="R933" s="112"/>
      <c r="S933" s="112"/>
      <c r="T933" s="112"/>
      <c r="U933" s="112"/>
      <c r="V933" s="112"/>
      <c r="W933" s="112"/>
      <c r="X933" s="112"/>
      <c r="Y933" s="112"/>
    </row>
    <row r="934" spans="1:25">
      <c r="A934" s="266"/>
      <c r="B934" s="112"/>
      <c r="C934" s="112"/>
      <c r="D934" s="112"/>
      <c r="E934" s="112"/>
      <c r="F934" s="112"/>
      <c r="G934" s="112"/>
      <c r="H934" s="112"/>
      <c r="I934" s="112"/>
      <c r="J934" s="112"/>
      <c r="K934" s="112"/>
      <c r="L934" s="112"/>
      <c r="M934" s="112"/>
      <c r="N934" s="112"/>
      <c r="O934" s="112"/>
      <c r="P934" s="112"/>
      <c r="Q934" s="112"/>
      <c r="R934" s="112"/>
      <c r="S934" s="112"/>
      <c r="T934" s="112"/>
      <c r="U934" s="112"/>
      <c r="V934" s="112"/>
      <c r="W934" s="112"/>
      <c r="X934" s="112"/>
      <c r="Y934" s="112"/>
    </row>
    <row r="935" spans="1:25">
      <c r="A935" s="266"/>
      <c r="B935" s="112"/>
      <c r="C935" s="112"/>
      <c r="D935" s="112"/>
      <c r="E935" s="112"/>
      <c r="F935" s="112"/>
      <c r="G935" s="112"/>
      <c r="H935" s="112"/>
      <c r="I935" s="112"/>
      <c r="J935" s="112"/>
      <c r="K935" s="112"/>
      <c r="L935" s="112"/>
      <c r="M935" s="112"/>
      <c r="N935" s="112"/>
      <c r="O935" s="112"/>
      <c r="P935" s="112"/>
      <c r="Q935" s="112"/>
      <c r="R935" s="112"/>
      <c r="S935" s="112"/>
      <c r="T935" s="112"/>
      <c r="U935" s="112"/>
      <c r="V935" s="112"/>
      <c r="W935" s="112"/>
      <c r="X935" s="112"/>
      <c r="Y935" s="112"/>
    </row>
    <row r="936" spans="1:25">
      <c r="A936" s="266"/>
      <c r="B936" s="112"/>
      <c r="C936" s="112"/>
      <c r="D936" s="112"/>
      <c r="E936" s="112"/>
      <c r="F936" s="112"/>
      <c r="G936" s="112"/>
      <c r="H936" s="112"/>
      <c r="I936" s="112"/>
      <c r="J936" s="112"/>
      <c r="K936" s="112"/>
      <c r="L936" s="112"/>
      <c r="M936" s="112"/>
      <c r="N936" s="112"/>
      <c r="O936" s="112"/>
      <c r="P936" s="112"/>
      <c r="Q936" s="112"/>
      <c r="R936" s="112"/>
      <c r="S936" s="112"/>
      <c r="T936" s="112"/>
      <c r="U936" s="112"/>
      <c r="V936" s="112"/>
      <c r="W936" s="112"/>
      <c r="X936" s="112"/>
      <c r="Y936" s="112"/>
    </row>
    <row r="937" spans="1:25">
      <c r="A937" s="266"/>
      <c r="B937" s="112"/>
      <c r="C937" s="112"/>
      <c r="D937" s="112"/>
      <c r="E937" s="112"/>
      <c r="F937" s="112"/>
      <c r="G937" s="112"/>
      <c r="H937" s="112"/>
      <c r="I937" s="112"/>
      <c r="J937" s="112"/>
      <c r="K937" s="112"/>
      <c r="L937" s="112"/>
      <c r="M937" s="112"/>
      <c r="N937" s="112"/>
      <c r="O937" s="112"/>
      <c r="P937" s="112"/>
      <c r="Q937" s="112"/>
      <c r="R937" s="112"/>
      <c r="S937" s="112"/>
      <c r="T937" s="112"/>
      <c r="U937" s="112"/>
      <c r="V937" s="112"/>
      <c r="W937" s="112"/>
      <c r="X937" s="112"/>
      <c r="Y937" s="112"/>
    </row>
    <row r="938" spans="1:25">
      <c r="A938" s="266"/>
      <c r="B938" s="112"/>
      <c r="C938" s="112"/>
      <c r="D938" s="112"/>
      <c r="E938" s="112"/>
      <c r="F938" s="112"/>
      <c r="G938" s="112"/>
      <c r="H938" s="112"/>
      <c r="I938" s="112"/>
      <c r="J938" s="112"/>
      <c r="K938" s="112"/>
      <c r="L938" s="112"/>
      <c r="M938" s="112"/>
      <c r="N938" s="112"/>
      <c r="O938" s="112"/>
      <c r="P938" s="112"/>
      <c r="Q938" s="112"/>
      <c r="R938" s="112"/>
      <c r="S938" s="112"/>
      <c r="T938" s="112"/>
      <c r="U938" s="112"/>
      <c r="V938" s="112"/>
      <c r="W938" s="112"/>
      <c r="X938" s="112"/>
      <c r="Y938" s="112"/>
    </row>
    <row r="939" spans="1:25">
      <c r="A939" s="266"/>
      <c r="B939" s="112"/>
      <c r="C939" s="112"/>
      <c r="D939" s="112"/>
      <c r="E939" s="112"/>
      <c r="F939" s="112"/>
      <c r="G939" s="112"/>
      <c r="H939" s="112"/>
      <c r="I939" s="112"/>
      <c r="J939" s="112"/>
      <c r="K939" s="112"/>
      <c r="L939" s="112"/>
      <c r="M939" s="112"/>
      <c r="N939" s="112"/>
      <c r="O939" s="112"/>
      <c r="P939" s="112"/>
      <c r="Q939" s="112"/>
      <c r="R939" s="112"/>
      <c r="S939" s="112"/>
      <c r="T939" s="112"/>
      <c r="U939" s="112"/>
      <c r="V939" s="112"/>
      <c r="W939" s="112"/>
      <c r="X939" s="112"/>
      <c r="Y939" s="112"/>
    </row>
    <row r="940" spans="1:25">
      <c r="A940" s="266"/>
      <c r="B940" s="112"/>
      <c r="C940" s="112"/>
      <c r="D940" s="112"/>
      <c r="E940" s="112"/>
      <c r="F940" s="112"/>
      <c r="G940" s="112"/>
      <c r="H940" s="112"/>
      <c r="I940" s="112"/>
      <c r="J940" s="112"/>
      <c r="K940" s="112"/>
      <c r="L940" s="112"/>
      <c r="M940" s="112"/>
      <c r="N940" s="112"/>
      <c r="O940" s="112"/>
      <c r="P940" s="112"/>
      <c r="Q940" s="112"/>
      <c r="R940" s="112"/>
      <c r="S940" s="112"/>
      <c r="T940" s="112"/>
      <c r="U940" s="112"/>
      <c r="V940" s="112"/>
      <c r="W940" s="112"/>
      <c r="X940" s="112"/>
      <c r="Y940" s="112"/>
    </row>
    <row r="941" spans="1:25">
      <c r="A941" s="266"/>
      <c r="B941" s="112"/>
      <c r="C941" s="112"/>
      <c r="D941" s="112"/>
      <c r="E941" s="112"/>
      <c r="F941" s="112"/>
      <c r="G941" s="112"/>
      <c r="H941" s="112"/>
      <c r="I941" s="112"/>
      <c r="J941" s="112"/>
      <c r="K941" s="112"/>
      <c r="L941" s="112"/>
      <c r="M941" s="112"/>
      <c r="N941" s="112"/>
      <c r="O941" s="112"/>
      <c r="P941" s="112"/>
      <c r="Q941" s="112"/>
      <c r="R941" s="112"/>
      <c r="S941" s="112"/>
      <c r="T941" s="112"/>
      <c r="U941" s="112"/>
      <c r="V941" s="112"/>
      <c r="W941" s="112"/>
      <c r="X941" s="112"/>
      <c r="Y941" s="112"/>
    </row>
    <row r="942" spans="1:25">
      <c r="A942" s="266"/>
      <c r="B942" s="112"/>
      <c r="C942" s="112"/>
      <c r="D942" s="112"/>
      <c r="E942" s="112"/>
      <c r="F942" s="112"/>
      <c r="G942" s="112"/>
      <c r="H942" s="112"/>
      <c r="I942" s="112"/>
      <c r="J942" s="112"/>
      <c r="K942" s="112"/>
      <c r="L942" s="112"/>
      <c r="M942" s="112"/>
      <c r="N942" s="112"/>
      <c r="O942" s="112"/>
      <c r="P942" s="112"/>
      <c r="Q942" s="112"/>
      <c r="R942" s="112"/>
      <c r="S942" s="112"/>
      <c r="T942" s="112"/>
      <c r="U942" s="112"/>
      <c r="V942" s="112"/>
      <c r="W942" s="112"/>
      <c r="X942" s="112"/>
      <c r="Y942" s="112"/>
    </row>
    <row r="943" spans="1:25">
      <c r="A943" s="266"/>
      <c r="B943" s="112"/>
      <c r="C943" s="112"/>
      <c r="D943" s="112"/>
      <c r="E943" s="112"/>
      <c r="F943" s="112"/>
      <c r="G943" s="112"/>
      <c r="H943" s="112"/>
      <c r="I943" s="112"/>
      <c r="J943" s="112"/>
      <c r="K943" s="112"/>
      <c r="L943" s="112"/>
      <c r="M943" s="112"/>
      <c r="N943" s="112"/>
      <c r="O943" s="112"/>
      <c r="P943" s="112"/>
      <c r="Q943" s="112"/>
      <c r="R943" s="112"/>
      <c r="S943" s="112"/>
      <c r="T943" s="112"/>
      <c r="U943" s="112"/>
      <c r="V943" s="112"/>
      <c r="W943" s="112"/>
      <c r="X943" s="112"/>
      <c r="Y943" s="112"/>
    </row>
    <row r="944" spans="1:25">
      <c r="A944" s="266"/>
      <c r="B944" s="112"/>
      <c r="C944" s="112"/>
      <c r="D944" s="112"/>
      <c r="E944" s="112"/>
      <c r="F944" s="112"/>
      <c r="G944" s="112"/>
      <c r="H944" s="112"/>
      <c r="I944" s="112"/>
      <c r="J944" s="112"/>
      <c r="K944" s="112"/>
      <c r="L944" s="112"/>
      <c r="M944" s="112"/>
      <c r="N944" s="112"/>
      <c r="O944" s="112"/>
      <c r="P944" s="112"/>
      <c r="Q944" s="112"/>
      <c r="R944" s="112"/>
      <c r="S944" s="112"/>
      <c r="T944" s="112"/>
      <c r="U944" s="112"/>
      <c r="V944" s="112"/>
      <c r="W944" s="112"/>
      <c r="X944" s="112"/>
      <c r="Y944" s="112"/>
    </row>
    <row r="945" spans="1:25">
      <c r="A945" s="266"/>
      <c r="B945" s="112"/>
      <c r="C945" s="112"/>
      <c r="D945" s="112"/>
      <c r="E945" s="112"/>
      <c r="F945" s="112"/>
      <c r="G945" s="112"/>
      <c r="H945" s="112"/>
      <c r="I945" s="112"/>
      <c r="J945" s="112"/>
      <c r="K945" s="112"/>
      <c r="L945" s="112"/>
      <c r="M945" s="112"/>
      <c r="N945" s="112"/>
      <c r="O945" s="112"/>
      <c r="P945" s="112"/>
      <c r="Q945" s="112"/>
      <c r="R945" s="112"/>
      <c r="S945" s="112"/>
      <c r="T945" s="112"/>
      <c r="U945" s="112"/>
      <c r="V945" s="112"/>
      <c r="W945" s="112"/>
      <c r="X945" s="112"/>
      <c r="Y945" s="112"/>
    </row>
    <row r="946" spans="1:25">
      <c r="A946" s="266"/>
      <c r="B946" s="112"/>
      <c r="C946" s="112"/>
      <c r="D946" s="112"/>
      <c r="E946" s="112"/>
      <c r="F946" s="112"/>
      <c r="G946" s="112"/>
      <c r="H946" s="112"/>
      <c r="I946" s="112"/>
      <c r="J946" s="112"/>
      <c r="K946" s="112"/>
      <c r="L946" s="112"/>
      <c r="M946" s="112"/>
      <c r="N946" s="112"/>
      <c r="O946" s="112"/>
      <c r="P946" s="112"/>
      <c r="Q946" s="112"/>
      <c r="R946" s="112"/>
      <c r="S946" s="112"/>
      <c r="T946" s="112"/>
      <c r="U946" s="112"/>
      <c r="V946" s="112"/>
      <c r="W946" s="112"/>
      <c r="X946" s="112"/>
      <c r="Y946" s="112"/>
    </row>
    <row r="947" spans="1:25">
      <c r="A947" s="266"/>
      <c r="B947" s="112"/>
      <c r="C947" s="112"/>
      <c r="D947" s="112"/>
      <c r="E947" s="112"/>
      <c r="F947" s="112"/>
      <c r="G947" s="112"/>
      <c r="H947" s="112"/>
      <c r="I947" s="112"/>
      <c r="J947" s="112"/>
      <c r="K947" s="112"/>
      <c r="L947" s="112"/>
      <c r="M947" s="112"/>
      <c r="N947" s="112"/>
      <c r="O947" s="112"/>
      <c r="P947" s="112"/>
      <c r="Q947" s="112"/>
      <c r="R947" s="112"/>
      <c r="S947" s="112"/>
      <c r="T947" s="112"/>
      <c r="U947" s="112"/>
      <c r="V947" s="112"/>
      <c r="W947" s="112"/>
      <c r="X947" s="112"/>
      <c r="Y947" s="112"/>
    </row>
    <row r="948" spans="1:25">
      <c r="A948" s="266"/>
      <c r="B948" s="112"/>
      <c r="C948" s="112"/>
      <c r="D948" s="112"/>
      <c r="E948" s="112"/>
      <c r="F948" s="112"/>
      <c r="G948" s="112"/>
      <c r="H948" s="112"/>
      <c r="I948" s="112"/>
      <c r="J948" s="112"/>
      <c r="K948" s="112"/>
      <c r="L948" s="112"/>
      <c r="M948" s="112"/>
      <c r="N948" s="112"/>
      <c r="O948" s="112"/>
      <c r="P948" s="112"/>
      <c r="Q948" s="112"/>
      <c r="R948" s="112"/>
      <c r="S948" s="112"/>
      <c r="T948" s="112"/>
      <c r="U948" s="112"/>
      <c r="V948" s="112"/>
      <c r="W948" s="112"/>
      <c r="X948" s="112"/>
      <c r="Y948" s="112"/>
    </row>
    <row r="949" spans="1:25">
      <c r="A949" s="266"/>
      <c r="B949" s="112"/>
      <c r="C949" s="112"/>
      <c r="D949" s="112"/>
      <c r="E949" s="112"/>
      <c r="F949" s="112"/>
      <c r="G949" s="112"/>
      <c r="H949" s="112"/>
      <c r="I949" s="112"/>
      <c r="J949" s="112"/>
      <c r="K949" s="112"/>
      <c r="L949" s="112"/>
      <c r="M949" s="112"/>
      <c r="N949" s="112"/>
      <c r="O949" s="112"/>
      <c r="P949" s="112"/>
      <c r="Q949" s="112"/>
      <c r="R949" s="112"/>
      <c r="S949" s="112"/>
      <c r="T949" s="112"/>
      <c r="U949" s="112"/>
      <c r="V949" s="112"/>
      <c r="W949" s="112"/>
      <c r="X949" s="112"/>
      <c r="Y949" s="112"/>
    </row>
    <row r="950" spans="1:25">
      <c r="A950" s="266"/>
      <c r="B950" s="112"/>
      <c r="C950" s="112"/>
      <c r="D950" s="112"/>
      <c r="E950" s="112"/>
      <c r="F950" s="112"/>
      <c r="G950" s="112"/>
      <c r="H950" s="112"/>
      <c r="I950" s="112"/>
      <c r="J950" s="112"/>
      <c r="K950" s="112"/>
      <c r="L950" s="112"/>
      <c r="M950" s="112"/>
      <c r="N950" s="112"/>
      <c r="O950" s="112"/>
      <c r="P950" s="112"/>
      <c r="Q950" s="112"/>
      <c r="R950" s="112"/>
      <c r="S950" s="112"/>
      <c r="T950" s="112"/>
      <c r="U950" s="112"/>
      <c r="V950" s="112"/>
      <c r="W950" s="112"/>
      <c r="X950" s="112"/>
      <c r="Y950" s="112"/>
    </row>
    <row r="951" spans="1:25">
      <c r="A951" s="266"/>
      <c r="B951" s="112"/>
      <c r="C951" s="112"/>
      <c r="D951" s="112"/>
      <c r="E951" s="112"/>
      <c r="F951" s="112"/>
      <c r="G951" s="112"/>
      <c r="H951" s="112"/>
      <c r="I951" s="112"/>
      <c r="J951" s="112"/>
      <c r="K951" s="112"/>
      <c r="L951" s="112"/>
      <c r="M951" s="112"/>
      <c r="N951" s="112"/>
      <c r="O951" s="112"/>
      <c r="P951" s="112"/>
      <c r="Q951" s="112"/>
      <c r="R951" s="112"/>
      <c r="S951" s="112"/>
      <c r="T951" s="112"/>
      <c r="U951" s="112"/>
      <c r="V951" s="112"/>
      <c r="W951" s="112"/>
      <c r="X951" s="112"/>
      <c r="Y951" s="112"/>
    </row>
    <row r="952" spans="1:25">
      <c r="A952" s="266"/>
      <c r="B952" s="112"/>
      <c r="C952" s="112"/>
      <c r="D952" s="112"/>
      <c r="E952" s="112"/>
      <c r="F952" s="112"/>
      <c r="G952" s="112"/>
      <c r="H952" s="112"/>
      <c r="I952" s="112"/>
      <c r="J952" s="112"/>
      <c r="K952" s="112"/>
      <c r="L952" s="112"/>
      <c r="M952" s="112"/>
      <c r="N952" s="112"/>
      <c r="O952" s="112"/>
      <c r="P952" s="112"/>
      <c r="Q952" s="112"/>
      <c r="R952" s="112"/>
      <c r="S952" s="112"/>
      <c r="T952" s="112"/>
      <c r="U952" s="112"/>
      <c r="V952" s="112"/>
      <c r="W952" s="112"/>
      <c r="X952" s="112"/>
      <c r="Y952" s="112"/>
    </row>
    <row r="953" spans="1:25">
      <c r="A953" s="266"/>
      <c r="B953" s="112"/>
      <c r="C953" s="112"/>
      <c r="D953" s="112"/>
      <c r="E953" s="112"/>
      <c r="F953" s="112"/>
      <c r="G953" s="112"/>
      <c r="H953" s="112"/>
      <c r="I953" s="112"/>
      <c r="J953" s="112"/>
      <c r="K953" s="112"/>
      <c r="L953" s="112"/>
      <c r="M953" s="112"/>
      <c r="N953" s="112"/>
      <c r="O953" s="112"/>
      <c r="P953" s="112"/>
      <c r="Q953" s="112"/>
      <c r="R953" s="112"/>
      <c r="S953" s="112"/>
      <c r="T953" s="112"/>
      <c r="U953" s="112"/>
      <c r="V953" s="112"/>
      <c r="W953" s="112"/>
      <c r="X953" s="112"/>
      <c r="Y953" s="112"/>
    </row>
    <row r="954" spans="1:25">
      <c r="A954" s="266"/>
      <c r="B954" s="112"/>
      <c r="C954" s="112"/>
      <c r="D954" s="112"/>
      <c r="E954" s="112"/>
      <c r="F954" s="112"/>
      <c r="G954" s="112"/>
      <c r="H954" s="112"/>
      <c r="I954" s="112"/>
      <c r="J954" s="112"/>
      <c r="K954" s="112"/>
      <c r="L954" s="112"/>
      <c r="M954" s="112"/>
      <c r="N954" s="112"/>
      <c r="O954" s="112"/>
      <c r="P954" s="112"/>
      <c r="Q954" s="112"/>
      <c r="R954" s="112"/>
      <c r="S954" s="112"/>
      <c r="T954" s="112"/>
      <c r="U954" s="112"/>
      <c r="V954" s="112"/>
      <c r="W954" s="112"/>
      <c r="X954" s="112"/>
      <c r="Y954" s="112"/>
    </row>
    <row r="955" spans="1:25">
      <c r="A955" s="266"/>
      <c r="B955" s="112"/>
      <c r="C955" s="112"/>
      <c r="D955" s="112"/>
      <c r="E955" s="112"/>
      <c r="F955" s="112"/>
      <c r="G955" s="112"/>
      <c r="H955" s="112"/>
      <c r="I955" s="112"/>
      <c r="J955" s="112"/>
      <c r="K955" s="112"/>
      <c r="L955" s="112"/>
      <c r="M955" s="112"/>
      <c r="N955" s="112"/>
      <c r="O955" s="112"/>
      <c r="P955" s="112"/>
      <c r="Q955" s="112"/>
      <c r="R955" s="112"/>
      <c r="S955" s="112"/>
      <c r="T955" s="112"/>
      <c r="U955" s="112"/>
      <c r="V955" s="112"/>
      <c r="W955" s="112"/>
      <c r="X955" s="112"/>
      <c r="Y955" s="112"/>
    </row>
    <row r="956" spans="1:25">
      <c r="A956" s="266"/>
      <c r="B956" s="112"/>
      <c r="C956" s="112"/>
      <c r="D956" s="112"/>
      <c r="E956" s="112"/>
      <c r="F956" s="112"/>
      <c r="G956" s="112"/>
      <c r="H956" s="112"/>
      <c r="I956" s="112"/>
      <c r="J956" s="112"/>
      <c r="K956" s="112"/>
      <c r="L956" s="112"/>
      <c r="M956" s="112"/>
      <c r="N956" s="112"/>
      <c r="O956" s="112"/>
      <c r="P956" s="112"/>
      <c r="Q956" s="112"/>
      <c r="R956" s="112"/>
      <c r="S956" s="112"/>
      <c r="T956" s="112"/>
      <c r="U956" s="112"/>
      <c r="V956" s="112"/>
      <c r="W956" s="112"/>
      <c r="X956" s="112"/>
      <c r="Y956" s="112"/>
    </row>
    <row r="957" spans="1:25">
      <c r="A957" s="266"/>
      <c r="B957" s="112"/>
      <c r="C957" s="112"/>
      <c r="D957" s="112"/>
      <c r="E957" s="112"/>
      <c r="F957" s="112"/>
      <c r="G957" s="112"/>
      <c r="H957" s="112"/>
      <c r="I957" s="112"/>
      <c r="J957" s="112"/>
      <c r="K957" s="112"/>
      <c r="L957" s="112"/>
      <c r="M957" s="112"/>
      <c r="N957" s="112"/>
      <c r="O957" s="112"/>
      <c r="P957" s="112"/>
      <c r="Q957" s="112"/>
      <c r="R957" s="112"/>
      <c r="S957" s="112"/>
      <c r="T957" s="112"/>
      <c r="U957" s="112"/>
      <c r="V957" s="112"/>
      <c r="W957" s="112"/>
      <c r="X957" s="112"/>
      <c r="Y957" s="112"/>
    </row>
    <row r="958" spans="1:25">
      <c r="A958" s="266"/>
      <c r="B958" s="112"/>
      <c r="C958" s="112"/>
      <c r="D958" s="112"/>
      <c r="E958" s="112"/>
      <c r="F958" s="112"/>
      <c r="G958" s="112"/>
      <c r="H958" s="112"/>
      <c r="I958" s="112"/>
      <c r="J958" s="112"/>
      <c r="K958" s="112"/>
      <c r="L958" s="112"/>
      <c r="M958" s="112"/>
      <c r="N958" s="112"/>
      <c r="O958" s="112"/>
      <c r="P958" s="112"/>
      <c r="Q958" s="112"/>
      <c r="R958" s="112"/>
      <c r="S958" s="112"/>
      <c r="T958" s="112"/>
      <c r="U958" s="112"/>
      <c r="V958" s="112"/>
      <c r="W958" s="112"/>
      <c r="X958" s="112"/>
      <c r="Y958" s="112"/>
    </row>
    <row r="959" spans="1:25">
      <c r="A959" s="266"/>
      <c r="B959" s="112"/>
      <c r="C959" s="112"/>
      <c r="D959" s="112"/>
      <c r="E959" s="112"/>
      <c r="F959" s="112"/>
      <c r="G959" s="112"/>
      <c r="H959" s="112"/>
      <c r="I959" s="112"/>
      <c r="J959" s="112"/>
      <c r="K959" s="112"/>
      <c r="L959" s="112"/>
      <c r="M959" s="112"/>
      <c r="N959" s="112"/>
      <c r="O959" s="112"/>
      <c r="P959" s="112"/>
      <c r="Q959" s="112"/>
      <c r="R959" s="112"/>
      <c r="S959" s="112"/>
      <c r="T959" s="112"/>
      <c r="U959" s="112"/>
      <c r="V959" s="112"/>
      <c r="W959" s="112"/>
      <c r="X959" s="112"/>
      <c r="Y959" s="112"/>
    </row>
    <row r="960" spans="1:25">
      <c r="A960" s="266"/>
      <c r="B960" s="112"/>
      <c r="C960" s="112"/>
      <c r="D960" s="112"/>
      <c r="E960" s="112"/>
      <c r="F960" s="112"/>
      <c r="G960" s="112"/>
      <c r="H960" s="112"/>
      <c r="I960" s="112"/>
      <c r="J960" s="112"/>
      <c r="K960" s="112"/>
      <c r="L960" s="112"/>
      <c r="M960" s="112"/>
      <c r="N960" s="112"/>
      <c r="O960" s="112"/>
      <c r="P960" s="112"/>
      <c r="Q960" s="112"/>
      <c r="R960" s="112"/>
      <c r="S960" s="112"/>
      <c r="T960" s="112"/>
      <c r="U960" s="112"/>
      <c r="V960" s="112"/>
      <c r="W960" s="112"/>
      <c r="X960" s="112"/>
      <c r="Y960" s="112"/>
    </row>
    <row r="961" spans="1:25">
      <c r="A961" s="266"/>
      <c r="B961" s="112"/>
      <c r="C961" s="112"/>
      <c r="D961" s="112"/>
      <c r="E961" s="112"/>
      <c r="F961" s="112"/>
      <c r="G961" s="112"/>
      <c r="H961" s="112"/>
      <c r="I961" s="112"/>
      <c r="J961" s="112"/>
      <c r="K961" s="112"/>
      <c r="L961" s="112"/>
      <c r="M961" s="112"/>
      <c r="N961" s="112"/>
      <c r="O961" s="112"/>
      <c r="P961" s="112"/>
      <c r="Q961" s="112"/>
      <c r="R961" s="112"/>
      <c r="S961" s="112"/>
      <c r="T961" s="112"/>
      <c r="U961" s="112"/>
      <c r="V961" s="112"/>
      <c r="W961" s="112"/>
      <c r="X961" s="112"/>
      <c r="Y961" s="112"/>
    </row>
    <row r="962" spans="1:25">
      <c r="A962" s="266"/>
      <c r="B962" s="112"/>
      <c r="C962" s="112"/>
      <c r="D962" s="112"/>
      <c r="E962" s="112"/>
      <c r="F962" s="112"/>
      <c r="G962" s="112"/>
      <c r="H962" s="112"/>
      <c r="I962" s="112"/>
      <c r="J962" s="112"/>
      <c r="K962" s="112"/>
      <c r="L962" s="112"/>
      <c r="M962" s="112"/>
      <c r="N962" s="112"/>
      <c r="O962" s="112"/>
      <c r="P962" s="112"/>
      <c r="Q962" s="112"/>
      <c r="R962" s="112"/>
      <c r="S962" s="112"/>
      <c r="T962" s="112"/>
      <c r="U962" s="112"/>
      <c r="V962" s="112"/>
      <c r="W962" s="112"/>
      <c r="X962" s="112"/>
      <c r="Y962" s="112"/>
    </row>
    <row r="963" spans="1:25">
      <c r="A963" s="266"/>
      <c r="B963" s="112"/>
      <c r="C963" s="112"/>
      <c r="D963" s="112"/>
      <c r="E963" s="112"/>
      <c r="F963" s="112"/>
      <c r="G963" s="112"/>
      <c r="H963" s="112"/>
      <c r="I963" s="112"/>
      <c r="J963" s="112"/>
      <c r="K963" s="112"/>
      <c r="L963" s="112"/>
      <c r="M963" s="112"/>
      <c r="N963" s="112"/>
      <c r="O963" s="112"/>
      <c r="P963" s="112"/>
      <c r="Q963" s="112"/>
      <c r="R963" s="112"/>
      <c r="S963" s="112"/>
      <c r="T963" s="112"/>
      <c r="U963" s="112"/>
      <c r="V963" s="112"/>
      <c r="W963" s="112"/>
      <c r="X963" s="112"/>
      <c r="Y963" s="112"/>
    </row>
    <row r="964" spans="1:25">
      <c r="A964" s="266"/>
      <c r="B964" s="112"/>
      <c r="C964" s="112"/>
      <c r="D964" s="112"/>
      <c r="E964" s="112"/>
      <c r="F964" s="112"/>
      <c r="G964" s="112"/>
      <c r="H964" s="112"/>
      <c r="I964" s="112"/>
      <c r="J964" s="112"/>
      <c r="K964" s="112"/>
      <c r="L964" s="112"/>
      <c r="M964" s="112"/>
      <c r="N964" s="112"/>
      <c r="O964" s="112"/>
      <c r="P964" s="112"/>
      <c r="Q964" s="112"/>
      <c r="R964" s="112"/>
      <c r="S964" s="112"/>
      <c r="T964" s="112"/>
      <c r="U964" s="112"/>
      <c r="V964" s="112"/>
      <c r="W964" s="112"/>
      <c r="X964" s="112"/>
      <c r="Y964" s="112"/>
    </row>
    <row r="965" spans="1:25">
      <c r="A965" s="266"/>
      <c r="B965" s="112"/>
      <c r="C965" s="112"/>
      <c r="D965" s="112"/>
      <c r="E965" s="112"/>
      <c r="F965" s="112"/>
      <c r="G965" s="112"/>
      <c r="H965" s="112"/>
      <c r="I965" s="112"/>
      <c r="J965" s="112"/>
      <c r="K965" s="112"/>
      <c r="L965" s="112"/>
      <c r="M965" s="112"/>
      <c r="N965" s="112"/>
      <c r="O965" s="112"/>
      <c r="P965" s="112"/>
      <c r="Q965" s="112"/>
      <c r="R965" s="112"/>
      <c r="S965" s="112"/>
      <c r="T965" s="112"/>
      <c r="U965" s="112"/>
      <c r="V965" s="112"/>
      <c r="W965" s="112"/>
      <c r="X965" s="112"/>
      <c r="Y965" s="112"/>
    </row>
    <row r="966" spans="1:25">
      <c r="A966" s="266"/>
      <c r="B966" s="112"/>
      <c r="C966" s="112"/>
      <c r="D966" s="112"/>
      <c r="E966" s="112"/>
      <c r="F966" s="112"/>
      <c r="G966" s="112"/>
      <c r="H966" s="112"/>
      <c r="I966" s="112"/>
      <c r="J966" s="112"/>
      <c r="K966" s="112"/>
      <c r="L966" s="112"/>
      <c r="M966" s="112"/>
      <c r="N966" s="112"/>
      <c r="O966" s="112"/>
      <c r="P966" s="112"/>
      <c r="Q966" s="112"/>
      <c r="R966" s="112"/>
      <c r="S966" s="112"/>
      <c r="T966" s="112"/>
      <c r="U966" s="112"/>
      <c r="V966" s="112"/>
      <c r="W966" s="112"/>
      <c r="X966" s="112"/>
      <c r="Y966" s="112"/>
    </row>
    <row r="967" spans="1:25">
      <c r="A967" s="266"/>
      <c r="B967" s="112"/>
      <c r="C967" s="112"/>
      <c r="D967" s="112"/>
      <c r="E967" s="112"/>
      <c r="F967" s="112"/>
      <c r="G967" s="112"/>
      <c r="H967" s="112"/>
      <c r="I967" s="112"/>
      <c r="J967" s="112"/>
      <c r="K967" s="112"/>
      <c r="L967" s="112"/>
      <c r="M967" s="112"/>
      <c r="N967" s="112"/>
      <c r="O967" s="112"/>
      <c r="P967" s="112"/>
      <c r="Q967" s="112"/>
      <c r="R967" s="112"/>
      <c r="S967" s="112"/>
      <c r="T967" s="112"/>
      <c r="U967" s="112"/>
      <c r="V967" s="112"/>
      <c r="W967" s="112"/>
      <c r="X967" s="112"/>
      <c r="Y967" s="112"/>
    </row>
    <row r="968" spans="1:25">
      <c r="A968" s="266"/>
      <c r="B968" s="112"/>
      <c r="C968" s="112"/>
      <c r="D968" s="112"/>
      <c r="E968" s="112"/>
      <c r="F968" s="112"/>
      <c r="G968" s="112"/>
      <c r="H968" s="112"/>
      <c r="I968" s="112"/>
      <c r="J968" s="112"/>
      <c r="K968" s="112"/>
      <c r="L968" s="112"/>
      <c r="M968" s="112"/>
      <c r="N968" s="112"/>
      <c r="O968" s="112"/>
      <c r="P968" s="112"/>
      <c r="Q968" s="112"/>
      <c r="R968" s="112"/>
      <c r="S968" s="112"/>
      <c r="T968" s="112"/>
      <c r="U968" s="112"/>
      <c r="V968" s="112"/>
      <c r="W968" s="112"/>
      <c r="X968" s="112"/>
      <c r="Y968" s="112"/>
    </row>
    <row r="969" spans="1:25">
      <c r="A969" s="266"/>
      <c r="B969" s="112"/>
      <c r="C969" s="112"/>
      <c r="D969" s="112"/>
      <c r="E969" s="112"/>
      <c r="F969" s="112"/>
      <c r="G969" s="112"/>
      <c r="H969" s="112"/>
      <c r="I969" s="112"/>
      <c r="J969" s="112"/>
      <c r="K969" s="112"/>
      <c r="L969" s="112"/>
      <c r="M969" s="112"/>
      <c r="N969" s="112"/>
      <c r="O969" s="112"/>
      <c r="P969" s="112"/>
      <c r="Q969" s="112"/>
      <c r="R969" s="112"/>
      <c r="S969" s="112"/>
      <c r="T969" s="112"/>
      <c r="U969" s="112"/>
      <c r="V969" s="112"/>
      <c r="W969" s="112"/>
      <c r="X969" s="112"/>
      <c r="Y969" s="112"/>
    </row>
    <row r="970" spans="1:25">
      <c r="A970" s="266"/>
      <c r="B970" s="112"/>
      <c r="C970" s="112"/>
      <c r="D970" s="112"/>
      <c r="E970" s="112"/>
      <c r="F970" s="112"/>
      <c r="G970" s="112"/>
      <c r="H970" s="112"/>
      <c r="I970" s="112"/>
      <c r="J970" s="112"/>
      <c r="K970" s="112"/>
      <c r="L970" s="112"/>
      <c r="M970" s="112"/>
      <c r="N970" s="112"/>
      <c r="O970" s="112"/>
      <c r="P970" s="112"/>
      <c r="Q970" s="112"/>
      <c r="R970" s="112"/>
      <c r="S970" s="112"/>
      <c r="T970" s="112"/>
      <c r="U970" s="112"/>
      <c r="V970" s="112"/>
      <c r="W970" s="112"/>
      <c r="X970" s="112"/>
      <c r="Y970" s="112"/>
    </row>
    <row r="971" spans="1:25">
      <c r="A971" s="266"/>
      <c r="B971" s="112"/>
      <c r="C971" s="112"/>
      <c r="D971" s="112"/>
      <c r="E971" s="112"/>
      <c r="F971" s="112"/>
      <c r="G971" s="112"/>
      <c r="H971" s="112"/>
      <c r="I971" s="112"/>
      <c r="J971" s="112"/>
      <c r="K971" s="112"/>
      <c r="L971" s="112"/>
      <c r="M971" s="112"/>
      <c r="N971" s="112"/>
      <c r="O971" s="112"/>
      <c r="P971" s="112"/>
      <c r="Q971" s="112"/>
      <c r="R971" s="112"/>
      <c r="S971" s="112"/>
      <c r="T971" s="112"/>
      <c r="U971" s="112"/>
      <c r="V971" s="112"/>
      <c r="W971" s="112"/>
      <c r="X971" s="112"/>
      <c r="Y971" s="112"/>
    </row>
    <row r="972" spans="1:25">
      <c r="A972" s="266"/>
      <c r="B972" s="112"/>
      <c r="C972" s="112"/>
      <c r="D972" s="112"/>
      <c r="E972" s="112"/>
      <c r="F972" s="112"/>
      <c r="G972" s="112"/>
      <c r="H972" s="112"/>
      <c r="I972" s="112"/>
      <c r="J972" s="112"/>
      <c r="K972" s="112"/>
      <c r="L972" s="112"/>
      <c r="M972" s="112"/>
      <c r="N972" s="112"/>
      <c r="O972" s="112"/>
      <c r="P972" s="112"/>
      <c r="Q972" s="112"/>
      <c r="R972" s="112"/>
      <c r="S972" s="112"/>
      <c r="T972" s="112"/>
      <c r="U972" s="112"/>
      <c r="V972" s="112"/>
      <c r="W972" s="112"/>
      <c r="X972" s="112"/>
      <c r="Y972" s="112"/>
    </row>
    <row r="973" spans="1:25">
      <c r="A973" s="266"/>
      <c r="B973" s="112"/>
      <c r="C973" s="112"/>
      <c r="D973" s="112"/>
      <c r="E973" s="112"/>
      <c r="F973" s="112"/>
      <c r="G973" s="112"/>
      <c r="H973" s="112"/>
      <c r="I973" s="112"/>
      <c r="J973" s="112"/>
      <c r="K973" s="112"/>
      <c r="L973" s="112"/>
      <c r="M973" s="112"/>
      <c r="N973" s="112"/>
      <c r="O973" s="112"/>
      <c r="P973" s="112"/>
      <c r="Q973" s="112"/>
      <c r="R973" s="112"/>
      <c r="S973" s="112"/>
      <c r="T973" s="112"/>
      <c r="U973" s="112"/>
      <c r="V973" s="112"/>
      <c r="W973" s="112"/>
      <c r="X973" s="112"/>
      <c r="Y973" s="112"/>
    </row>
    <row r="974" spans="1:25">
      <c r="A974" s="266"/>
      <c r="B974" s="112"/>
      <c r="C974" s="112"/>
      <c r="D974" s="112"/>
      <c r="E974" s="112"/>
      <c r="F974" s="112"/>
      <c r="G974" s="112"/>
      <c r="H974" s="112"/>
      <c r="I974" s="112"/>
      <c r="J974" s="112"/>
      <c r="K974" s="112"/>
      <c r="L974" s="112"/>
      <c r="M974" s="112"/>
      <c r="N974" s="112"/>
      <c r="O974" s="112"/>
      <c r="P974" s="112"/>
      <c r="Q974" s="112"/>
      <c r="R974" s="112"/>
      <c r="S974" s="112"/>
      <c r="T974" s="112"/>
      <c r="U974" s="112"/>
      <c r="V974" s="112"/>
      <c r="W974" s="112"/>
      <c r="X974" s="112"/>
      <c r="Y974" s="112"/>
    </row>
    <row r="975" spans="1:25">
      <c r="A975" s="266"/>
      <c r="B975" s="112"/>
      <c r="C975" s="112"/>
      <c r="D975" s="112"/>
      <c r="E975" s="112"/>
      <c r="F975" s="112"/>
      <c r="G975" s="112"/>
      <c r="H975" s="112"/>
      <c r="I975" s="112"/>
      <c r="J975" s="112"/>
      <c r="K975" s="112"/>
      <c r="L975" s="112"/>
      <c r="M975" s="112"/>
      <c r="N975" s="112"/>
      <c r="O975" s="112"/>
      <c r="P975" s="112"/>
      <c r="Q975" s="112"/>
      <c r="R975" s="112"/>
      <c r="S975" s="112"/>
      <c r="T975" s="112"/>
      <c r="U975" s="112"/>
      <c r="V975" s="112"/>
      <c r="W975" s="112"/>
      <c r="X975" s="112"/>
      <c r="Y975" s="112"/>
    </row>
    <row r="976" spans="1:25">
      <c r="A976" s="266"/>
      <c r="B976" s="112"/>
      <c r="C976" s="112"/>
      <c r="D976" s="112"/>
      <c r="E976" s="112"/>
      <c r="F976" s="112"/>
      <c r="G976" s="112"/>
      <c r="H976" s="112"/>
      <c r="I976" s="112"/>
      <c r="J976" s="112"/>
      <c r="K976" s="112"/>
      <c r="L976" s="112"/>
      <c r="M976" s="112"/>
      <c r="N976" s="112"/>
      <c r="O976" s="112"/>
      <c r="P976" s="112"/>
      <c r="Q976" s="112"/>
      <c r="R976" s="112"/>
      <c r="S976" s="112"/>
      <c r="T976" s="112"/>
      <c r="U976" s="112"/>
      <c r="V976" s="112"/>
      <c r="W976" s="112"/>
      <c r="X976" s="112"/>
      <c r="Y976" s="112"/>
    </row>
    <row r="977" spans="1:25">
      <c r="A977" s="266"/>
      <c r="B977" s="112"/>
      <c r="C977" s="112"/>
      <c r="D977" s="112"/>
      <c r="E977" s="112"/>
      <c r="F977" s="112"/>
      <c r="G977" s="112"/>
      <c r="H977" s="112"/>
      <c r="I977" s="112"/>
      <c r="J977" s="112"/>
      <c r="K977" s="112"/>
      <c r="L977" s="112"/>
      <c r="M977" s="112"/>
      <c r="N977" s="112"/>
      <c r="O977" s="112"/>
      <c r="P977" s="112"/>
      <c r="Q977" s="112"/>
      <c r="R977" s="112"/>
      <c r="S977" s="112"/>
      <c r="T977" s="112"/>
      <c r="U977" s="112"/>
      <c r="V977" s="112"/>
      <c r="W977" s="112"/>
      <c r="X977" s="112"/>
      <c r="Y977" s="112"/>
    </row>
    <row r="978" spans="1:25">
      <c r="A978" s="266"/>
      <c r="B978" s="112"/>
      <c r="C978" s="112"/>
      <c r="D978" s="112"/>
      <c r="E978" s="112"/>
      <c r="F978" s="112"/>
      <c r="G978" s="112"/>
      <c r="H978" s="112"/>
      <c r="I978" s="112"/>
      <c r="J978" s="112"/>
      <c r="K978" s="112"/>
      <c r="L978" s="112"/>
      <c r="M978" s="112"/>
      <c r="N978" s="112"/>
      <c r="O978" s="112"/>
      <c r="P978" s="112"/>
      <c r="Q978" s="112"/>
      <c r="R978" s="112"/>
      <c r="S978" s="112"/>
      <c r="T978" s="112"/>
      <c r="U978" s="112"/>
      <c r="V978" s="112"/>
      <c r="W978" s="112"/>
      <c r="X978" s="112"/>
      <c r="Y978" s="112"/>
    </row>
    <row r="979" spans="1:25">
      <c r="A979" s="266"/>
      <c r="B979" s="112"/>
      <c r="C979" s="112"/>
      <c r="D979" s="112"/>
      <c r="E979" s="112"/>
      <c r="F979" s="112"/>
      <c r="G979" s="112"/>
      <c r="H979" s="112"/>
      <c r="I979" s="112"/>
      <c r="J979" s="112"/>
      <c r="K979" s="112"/>
      <c r="L979" s="112"/>
      <c r="M979" s="112"/>
      <c r="N979" s="112"/>
      <c r="O979" s="112"/>
      <c r="P979" s="112"/>
      <c r="Q979" s="112"/>
      <c r="R979" s="112"/>
      <c r="S979" s="112"/>
      <c r="T979" s="112"/>
      <c r="U979" s="112"/>
      <c r="V979" s="112"/>
      <c r="W979" s="112"/>
      <c r="X979" s="112"/>
      <c r="Y979" s="112"/>
    </row>
    <row r="980" spans="1:25">
      <c r="A980" s="266"/>
      <c r="B980" s="112"/>
      <c r="C980" s="112"/>
      <c r="D980" s="112"/>
      <c r="E980" s="112"/>
      <c r="F980" s="112"/>
      <c r="G980" s="112"/>
      <c r="H980" s="112"/>
      <c r="I980" s="112"/>
      <c r="J980" s="112"/>
      <c r="K980" s="112"/>
      <c r="L980" s="112"/>
      <c r="M980" s="112"/>
      <c r="N980" s="112"/>
      <c r="O980" s="112"/>
      <c r="P980" s="112"/>
      <c r="Q980" s="112"/>
      <c r="R980" s="112"/>
      <c r="S980" s="112"/>
      <c r="T980" s="112"/>
      <c r="U980" s="112"/>
      <c r="V980" s="112"/>
      <c r="W980" s="112"/>
      <c r="X980" s="112"/>
      <c r="Y980" s="112"/>
    </row>
    <row r="981" spans="1:25">
      <c r="A981" s="266"/>
      <c r="B981" s="112"/>
      <c r="C981" s="112"/>
      <c r="D981" s="112"/>
      <c r="E981" s="112"/>
      <c r="F981" s="112"/>
      <c r="G981" s="112"/>
      <c r="H981" s="112"/>
      <c r="I981" s="112"/>
      <c r="J981" s="112"/>
      <c r="K981" s="112"/>
      <c r="L981" s="112"/>
      <c r="M981" s="112"/>
      <c r="N981" s="112"/>
      <c r="O981" s="112"/>
      <c r="P981" s="112"/>
      <c r="Q981" s="112"/>
      <c r="R981" s="112"/>
      <c r="S981" s="112"/>
      <c r="T981" s="112"/>
      <c r="U981" s="112"/>
      <c r="V981" s="112"/>
      <c r="W981" s="112"/>
      <c r="X981" s="112"/>
      <c r="Y981" s="112"/>
    </row>
    <row r="982" spans="1:25">
      <c r="A982" s="266"/>
      <c r="B982" s="112"/>
      <c r="C982" s="112"/>
      <c r="D982" s="112"/>
      <c r="E982" s="112"/>
      <c r="F982" s="112"/>
      <c r="G982" s="112"/>
      <c r="H982" s="112"/>
      <c r="I982" s="112"/>
      <c r="J982" s="112"/>
      <c r="K982" s="112"/>
      <c r="L982" s="112"/>
      <c r="M982" s="112"/>
      <c r="N982" s="112"/>
      <c r="O982" s="112"/>
      <c r="P982" s="112"/>
      <c r="Q982" s="112"/>
      <c r="R982" s="112"/>
      <c r="S982" s="112"/>
      <c r="T982" s="112"/>
      <c r="U982" s="112"/>
      <c r="V982" s="112"/>
      <c r="W982" s="112"/>
      <c r="X982" s="112"/>
      <c r="Y982" s="112"/>
    </row>
    <row r="983" spans="1:25">
      <c r="A983" s="266"/>
      <c r="B983" s="112"/>
      <c r="C983" s="112"/>
      <c r="D983" s="112"/>
      <c r="E983" s="112"/>
      <c r="F983" s="112"/>
      <c r="G983" s="112"/>
      <c r="H983" s="112"/>
      <c r="I983" s="112"/>
      <c r="J983" s="112"/>
      <c r="K983" s="112"/>
      <c r="L983" s="112"/>
      <c r="M983" s="112"/>
      <c r="N983" s="112"/>
      <c r="O983" s="112"/>
      <c r="P983" s="112"/>
      <c r="Q983" s="112"/>
      <c r="R983" s="112"/>
      <c r="S983" s="112"/>
      <c r="T983" s="112"/>
      <c r="U983" s="112"/>
      <c r="V983" s="112"/>
      <c r="W983" s="112"/>
      <c r="X983" s="112"/>
      <c r="Y983" s="112"/>
    </row>
    <row r="984" spans="1:25">
      <c r="A984" s="266"/>
      <c r="B984" s="112"/>
      <c r="C984" s="112"/>
      <c r="D984" s="112"/>
      <c r="E984" s="112"/>
      <c r="F984" s="112"/>
      <c r="G984" s="112"/>
      <c r="H984" s="112"/>
      <c r="I984" s="112"/>
      <c r="J984" s="112"/>
      <c r="K984" s="112"/>
      <c r="L984" s="112"/>
      <c r="M984" s="112"/>
      <c r="N984" s="112"/>
      <c r="O984" s="112"/>
      <c r="P984" s="112"/>
      <c r="Q984" s="112"/>
      <c r="R984" s="112"/>
      <c r="S984" s="112"/>
      <c r="T984" s="112"/>
      <c r="U984" s="112"/>
      <c r="V984" s="112"/>
      <c r="W984" s="112"/>
      <c r="X984" s="112"/>
      <c r="Y984" s="112"/>
    </row>
    <row r="985" spans="1:25">
      <c r="A985" s="266"/>
      <c r="B985" s="112"/>
      <c r="C985" s="112"/>
      <c r="D985" s="112"/>
      <c r="E985" s="112"/>
      <c r="F985" s="112"/>
      <c r="G985" s="112"/>
      <c r="H985" s="112"/>
      <c r="I985" s="112"/>
      <c r="J985" s="112"/>
      <c r="K985" s="112"/>
      <c r="L985" s="112"/>
      <c r="M985" s="112"/>
      <c r="N985" s="112"/>
      <c r="O985" s="112"/>
      <c r="P985" s="112"/>
      <c r="Q985" s="112"/>
      <c r="R985" s="112"/>
      <c r="S985" s="112"/>
      <c r="T985" s="112"/>
      <c r="U985" s="112"/>
      <c r="V985" s="112"/>
      <c r="W985" s="112"/>
      <c r="X985" s="112"/>
      <c r="Y985" s="112"/>
    </row>
    <row r="986" spans="1:25">
      <c r="A986" s="266"/>
      <c r="B986" s="112"/>
      <c r="C986" s="112"/>
      <c r="D986" s="112"/>
      <c r="E986" s="112"/>
      <c r="F986" s="112"/>
      <c r="G986" s="112"/>
      <c r="H986" s="112"/>
      <c r="I986" s="112"/>
      <c r="J986" s="112"/>
      <c r="K986" s="112"/>
      <c r="L986" s="112"/>
      <c r="M986" s="112"/>
      <c r="N986" s="112"/>
      <c r="O986" s="112"/>
      <c r="P986" s="112"/>
      <c r="Q986" s="112"/>
      <c r="R986" s="112"/>
      <c r="S986" s="112"/>
      <c r="T986" s="112"/>
      <c r="U986" s="112"/>
      <c r="V986" s="112"/>
      <c r="W986" s="112"/>
      <c r="X986" s="112"/>
      <c r="Y986" s="112"/>
    </row>
    <row r="987" spans="1:25">
      <c r="A987" s="266"/>
      <c r="B987" s="112"/>
      <c r="C987" s="112"/>
      <c r="D987" s="112"/>
      <c r="E987" s="112"/>
      <c r="F987" s="112"/>
      <c r="G987" s="112"/>
      <c r="H987" s="112"/>
      <c r="I987" s="112"/>
      <c r="J987" s="112"/>
      <c r="K987" s="112"/>
      <c r="L987" s="112"/>
      <c r="M987" s="112"/>
      <c r="N987" s="112"/>
      <c r="O987" s="112"/>
      <c r="P987" s="112"/>
      <c r="Q987" s="112"/>
      <c r="R987" s="112"/>
      <c r="S987" s="112"/>
      <c r="T987" s="112"/>
      <c r="U987" s="112"/>
      <c r="V987" s="112"/>
      <c r="W987" s="112"/>
      <c r="X987" s="112"/>
      <c r="Y987" s="112"/>
    </row>
    <row r="988" spans="1:25">
      <c r="A988" s="266"/>
      <c r="B988" s="112"/>
      <c r="C988" s="112"/>
      <c r="D988" s="112"/>
      <c r="E988" s="112"/>
      <c r="F988" s="112"/>
      <c r="G988" s="112"/>
      <c r="H988" s="112"/>
      <c r="I988" s="112"/>
      <c r="J988" s="112"/>
      <c r="K988" s="112"/>
      <c r="L988" s="112"/>
      <c r="M988" s="112"/>
      <c r="N988" s="112"/>
      <c r="O988" s="112"/>
      <c r="P988" s="112"/>
      <c r="Q988" s="112"/>
      <c r="R988" s="112"/>
      <c r="S988" s="112"/>
      <c r="T988" s="112"/>
      <c r="U988" s="112"/>
      <c r="V988" s="112"/>
      <c r="W988" s="112"/>
      <c r="X988" s="112"/>
      <c r="Y988" s="112"/>
    </row>
    <row r="989" spans="1:25">
      <c r="A989" s="266"/>
      <c r="B989" s="112"/>
      <c r="C989" s="112"/>
      <c r="D989" s="112"/>
      <c r="E989" s="112"/>
      <c r="F989" s="112"/>
      <c r="G989" s="112"/>
      <c r="H989" s="112"/>
      <c r="I989" s="112"/>
      <c r="J989" s="112"/>
      <c r="K989" s="112"/>
      <c r="L989" s="112"/>
      <c r="M989" s="112"/>
      <c r="N989" s="112"/>
      <c r="O989" s="112"/>
      <c r="P989" s="112"/>
      <c r="Q989" s="112"/>
      <c r="R989" s="112"/>
      <c r="S989" s="112"/>
      <c r="T989" s="112"/>
      <c r="U989" s="112"/>
      <c r="V989" s="112"/>
      <c r="W989" s="112"/>
      <c r="X989" s="112"/>
      <c r="Y989" s="112"/>
    </row>
    <row r="990" spans="1:25">
      <c r="A990" s="266"/>
      <c r="B990" s="112"/>
      <c r="C990" s="112"/>
      <c r="D990" s="112"/>
      <c r="E990" s="112"/>
      <c r="F990" s="112"/>
      <c r="G990" s="112"/>
      <c r="H990" s="112"/>
      <c r="I990" s="112"/>
      <c r="J990" s="112"/>
      <c r="K990" s="112"/>
      <c r="L990" s="112"/>
      <c r="M990" s="112"/>
      <c r="N990" s="112"/>
      <c r="O990" s="112"/>
      <c r="P990" s="112"/>
      <c r="Q990" s="112"/>
      <c r="R990" s="112"/>
      <c r="S990" s="112"/>
      <c r="T990" s="112"/>
      <c r="U990" s="112"/>
      <c r="V990" s="112"/>
      <c r="W990" s="112"/>
      <c r="X990" s="112"/>
      <c r="Y990" s="112"/>
    </row>
    <row r="991" spans="1:25">
      <c r="A991" s="266"/>
      <c r="B991" s="112"/>
      <c r="C991" s="112"/>
      <c r="D991" s="112"/>
      <c r="E991" s="112"/>
      <c r="F991" s="112"/>
      <c r="G991" s="112"/>
      <c r="H991" s="112"/>
      <c r="I991" s="112"/>
      <c r="J991" s="112"/>
      <c r="K991" s="112"/>
      <c r="L991" s="112"/>
      <c r="M991" s="112"/>
      <c r="N991" s="112"/>
      <c r="O991" s="112"/>
      <c r="P991" s="112"/>
      <c r="Q991" s="112"/>
      <c r="R991" s="112"/>
      <c r="S991" s="112"/>
      <c r="T991" s="112"/>
      <c r="U991" s="112"/>
      <c r="V991" s="112"/>
      <c r="W991" s="112"/>
      <c r="X991" s="112"/>
      <c r="Y991" s="112"/>
    </row>
    <row r="992" spans="1:25">
      <c r="A992" s="266"/>
      <c r="B992" s="112"/>
      <c r="C992" s="112"/>
      <c r="D992" s="112"/>
      <c r="E992" s="112"/>
      <c r="F992" s="112"/>
      <c r="G992" s="112"/>
      <c r="H992" s="112"/>
      <c r="I992" s="112"/>
      <c r="J992" s="112"/>
      <c r="K992" s="112"/>
      <c r="L992" s="112"/>
      <c r="M992" s="112"/>
      <c r="N992" s="112"/>
      <c r="O992" s="112"/>
      <c r="P992" s="112"/>
      <c r="Q992" s="112"/>
      <c r="R992" s="112"/>
      <c r="S992" s="112"/>
      <c r="T992" s="112"/>
      <c r="U992" s="112"/>
      <c r="V992" s="112"/>
      <c r="W992" s="112"/>
      <c r="X992" s="112"/>
      <c r="Y992" s="112"/>
    </row>
    <row r="993" spans="1:25">
      <c r="A993" s="266"/>
      <c r="B993" s="112"/>
      <c r="C993" s="112"/>
      <c r="D993" s="112"/>
      <c r="E993" s="112"/>
      <c r="F993" s="112"/>
      <c r="G993" s="112"/>
      <c r="H993" s="112"/>
      <c r="I993" s="112"/>
      <c r="J993" s="112"/>
      <c r="K993" s="112"/>
      <c r="L993" s="112"/>
      <c r="M993" s="112"/>
      <c r="N993" s="112"/>
      <c r="O993" s="112"/>
      <c r="P993" s="112"/>
      <c r="Q993" s="112"/>
      <c r="R993" s="112"/>
      <c r="S993" s="112"/>
      <c r="T993" s="112"/>
      <c r="U993" s="112"/>
      <c r="V993" s="112"/>
      <c r="W993" s="112"/>
      <c r="X993" s="112"/>
      <c r="Y993" s="112"/>
    </row>
    <row r="994" spans="1:25">
      <c r="A994" s="266"/>
      <c r="B994" s="112"/>
      <c r="C994" s="112"/>
      <c r="D994" s="112"/>
      <c r="E994" s="112"/>
      <c r="F994" s="112"/>
      <c r="G994" s="112"/>
      <c r="H994" s="112"/>
      <c r="I994" s="112"/>
      <c r="J994" s="112"/>
      <c r="K994" s="112"/>
      <c r="L994" s="112"/>
      <c r="M994" s="112"/>
      <c r="N994" s="112"/>
      <c r="O994" s="112"/>
      <c r="P994" s="112"/>
      <c r="Q994" s="112"/>
      <c r="R994" s="112"/>
      <c r="S994" s="112"/>
      <c r="T994" s="112"/>
      <c r="U994" s="112"/>
      <c r="V994" s="112"/>
      <c r="W994" s="112"/>
      <c r="X994" s="112"/>
      <c r="Y994" s="112"/>
    </row>
    <row r="995" spans="1:25">
      <c r="A995" s="266"/>
      <c r="B995" s="112"/>
      <c r="C995" s="112"/>
      <c r="D995" s="112"/>
      <c r="E995" s="112"/>
      <c r="F995" s="112"/>
      <c r="G995" s="112"/>
      <c r="H995" s="112"/>
      <c r="I995" s="112"/>
      <c r="J995" s="112"/>
      <c r="K995" s="112"/>
      <c r="L995" s="112"/>
      <c r="M995" s="112"/>
      <c r="N995" s="112"/>
      <c r="O995" s="112"/>
      <c r="P995" s="112"/>
      <c r="Q995" s="112"/>
      <c r="R995" s="112"/>
      <c r="S995" s="112"/>
      <c r="T995" s="112"/>
      <c r="U995" s="112"/>
      <c r="V995" s="112"/>
      <c r="W995" s="112"/>
      <c r="X995" s="112"/>
      <c r="Y995" s="112"/>
    </row>
    <row r="996" spans="1:25">
      <c r="A996" s="266"/>
      <c r="B996" s="112"/>
      <c r="C996" s="112"/>
      <c r="D996" s="112"/>
      <c r="E996" s="112"/>
      <c r="F996" s="112"/>
      <c r="G996" s="112"/>
      <c r="H996" s="112"/>
      <c r="I996" s="112"/>
      <c r="J996" s="112"/>
      <c r="K996" s="112"/>
      <c r="L996" s="112"/>
      <c r="M996" s="112"/>
      <c r="N996" s="112"/>
      <c r="O996" s="112"/>
      <c r="P996" s="112"/>
      <c r="Q996" s="112"/>
      <c r="R996" s="112"/>
      <c r="S996" s="112"/>
      <c r="T996" s="112"/>
      <c r="U996" s="112"/>
      <c r="V996" s="112"/>
      <c r="W996" s="112"/>
      <c r="X996" s="112"/>
      <c r="Y996" s="112"/>
    </row>
    <row r="997" spans="1:25">
      <c r="A997" s="266"/>
      <c r="B997" s="112"/>
      <c r="C997" s="112"/>
      <c r="D997" s="112"/>
      <c r="E997" s="112"/>
      <c r="F997" s="112"/>
      <c r="G997" s="112"/>
      <c r="H997" s="112"/>
      <c r="I997" s="112"/>
      <c r="J997" s="112"/>
      <c r="K997" s="112"/>
      <c r="L997" s="112"/>
      <c r="M997" s="112"/>
      <c r="N997" s="112"/>
      <c r="O997" s="112"/>
      <c r="P997" s="112"/>
      <c r="Q997" s="112"/>
      <c r="R997" s="112"/>
      <c r="S997" s="112"/>
      <c r="T997" s="112"/>
      <c r="U997" s="112"/>
      <c r="V997" s="112"/>
      <c r="W997" s="112"/>
      <c r="X997" s="112"/>
      <c r="Y997" s="112"/>
    </row>
    <row r="998" spans="1:25">
      <c r="A998" s="266"/>
      <c r="B998" s="112"/>
      <c r="C998" s="112"/>
      <c r="D998" s="112"/>
      <c r="E998" s="112"/>
      <c r="F998" s="112"/>
      <c r="G998" s="112"/>
      <c r="H998" s="112"/>
      <c r="I998" s="112"/>
      <c r="J998" s="112"/>
      <c r="K998" s="112"/>
      <c r="L998" s="112"/>
      <c r="M998" s="112"/>
      <c r="N998" s="112"/>
      <c r="O998" s="112"/>
      <c r="P998" s="112"/>
      <c r="Q998" s="112"/>
      <c r="R998" s="112"/>
      <c r="S998" s="112"/>
      <c r="T998" s="112"/>
      <c r="U998" s="112"/>
      <c r="V998" s="112"/>
      <c r="W998" s="112"/>
      <c r="X998" s="112"/>
      <c r="Y998" s="112"/>
    </row>
    <row r="999" spans="1:25">
      <c r="A999" s="266"/>
      <c r="B999" s="112"/>
      <c r="C999" s="112"/>
      <c r="D999" s="112"/>
      <c r="E999" s="112"/>
      <c r="F999" s="112"/>
      <c r="G999" s="112"/>
      <c r="H999" s="112"/>
      <c r="I999" s="112"/>
      <c r="J999" s="112"/>
      <c r="K999" s="112"/>
      <c r="L999" s="112"/>
      <c r="M999" s="112"/>
      <c r="N999" s="112"/>
      <c r="O999" s="112"/>
      <c r="P999" s="112"/>
      <c r="Q999" s="112"/>
      <c r="R999" s="112"/>
      <c r="S999" s="112"/>
      <c r="T999" s="112"/>
      <c r="U999" s="112"/>
      <c r="V999" s="112"/>
      <c r="W999" s="112"/>
      <c r="X999" s="112"/>
      <c r="Y999" s="112"/>
    </row>
    <row r="1000" spans="1:25">
      <c r="A1000" s="266"/>
      <c r="B1000" s="112"/>
      <c r="C1000" s="112"/>
      <c r="D1000" s="112"/>
      <c r="E1000" s="112"/>
      <c r="F1000" s="112"/>
      <c r="G1000" s="112"/>
      <c r="H1000" s="112"/>
      <c r="I1000" s="112"/>
      <c r="J1000" s="112"/>
      <c r="K1000" s="112"/>
      <c r="L1000" s="112"/>
      <c r="M1000" s="112"/>
      <c r="N1000" s="112"/>
      <c r="O1000" s="112"/>
      <c r="P1000" s="112"/>
      <c r="Q1000" s="112"/>
      <c r="R1000" s="112"/>
      <c r="S1000" s="112"/>
      <c r="T1000" s="112"/>
      <c r="U1000" s="112"/>
      <c r="V1000" s="112"/>
      <c r="W1000" s="112"/>
      <c r="X1000" s="112"/>
      <c r="Y1000" s="112"/>
    </row>
    <row r="1001" spans="1:25">
      <c r="A1001" s="266"/>
      <c r="B1001" s="112"/>
      <c r="C1001" s="112"/>
      <c r="D1001" s="112"/>
      <c r="E1001" s="112"/>
      <c r="F1001" s="112"/>
      <c r="G1001" s="112"/>
      <c r="H1001" s="112"/>
      <c r="I1001" s="112"/>
      <c r="J1001" s="112"/>
      <c r="K1001" s="112"/>
      <c r="L1001" s="112"/>
      <c r="M1001" s="112"/>
      <c r="N1001" s="112"/>
      <c r="O1001" s="112"/>
      <c r="P1001" s="112"/>
      <c r="Q1001" s="112"/>
      <c r="R1001" s="112"/>
      <c r="S1001" s="112"/>
      <c r="T1001" s="112"/>
      <c r="U1001" s="112"/>
      <c r="V1001" s="112"/>
      <c r="W1001" s="112"/>
      <c r="X1001" s="112"/>
      <c r="Y1001" s="112"/>
    </row>
    <row r="1002" spans="1:25">
      <c r="A1002" s="266"/>
      <c r="B1002" s="112"/>
      <c r="C1002" s="112"/>
      <c r="D1002" s="112"/>
      <c r="E1002" s="112"/>
      <c r="F1002" s="112"/>
      <c r="G1002" s="112"/>
      <c r="H1002" s="112"/>
      <c r="I1002" s="112"/>
      <c r="J1002" s="112"/>
      <c r="K1002" s="112"/>
      <c r="L1002" s="112"/>
      <c r="M1002" s="112"/>
      <c r="N1002" s="112"/>
      <c r="O1002" s="112"/>
      <c r="P1002" s="112"/>
      <c r="Q1002" s="112"/>
      <c r="R1002" s="112"/>
      <c r="S1002" s="112"/>
      <c r="T1002" s="112"/>
      <c r="U1002" s="112"/>
      <c r="V1002" s="112"/>
      <c r="W1002" s="112"/>
      <c r="X1002" s="112"/>
      <c r="Y1002" s="112"/>
    </row>
    <row r="1003" spans="1:25">
      <c r="A1003" s="266"/>
      <c r="B1003" s="112"/>
      <c r="C1003" s="112"/>
      <c r="D1003" s="112"/>
      <c r="E1003" s="112"/>
      <c r="F1003" s="112"/>
      <c r="G1003" s="112"/>
      <c r="H1003" s="112"/>
      <c r="I1003" s="112"/>
      <c r="J1003" s="112"/>
      <c r="K1003" s="112"/>
      <c r="L1003" s="112"/>
      <c r="M1003" s="112"/>
      <c r="N1003" s="112"/>
      <c r="O1003" s="112"/>
      <c r="P1003" s="112"/>
      <c r="Q1003" s="112"/>
      <c r="R1003" s="112"/>
      <c r="S1003" s="112"/>
      <c r="T1003" s="112"/>
      <c r="U1003" s="112"/>
      <c r="V1003" s="112"/>
      <c r="W1003" s="112"/>
      <c r="X1003" s="112"/>
      <c r="Y1003" s="112"/>
    </row>
    <row r="1004" spans="1:25">
      <c r="A1004" s="266"/>
      <c r="B1004" s="112"/>
      <c r="C1004" s="112"/>
      <c r="D1004" s="112"/>
      <c r="E1004" s="112"/>
      <c r="F1004" s="112"/>
      <c r="G1004" s="112"/>
      <c r="H1004" s="112"/>
      <c r="I1004" s="112"/>
      <c r="J1004" s="112"/>
      <c r="K1004" s="112"/>
      <c r="L1004" s="112"/>
      <c r="M1004" s="112"/>
      <c r="N1004" s="112"/>
      <c r="O1004" s="112"/>
      <c r="P1004" s="112"/>
      <c r="Q1004" s="112"/>
      <c r="R1004" s="112"/>
      <c r="S1004" s="112"/>
      <c r="T1004" s="112"/>
      <c r="U1004" s="112"/>
      <c r="V1004" s="112"/>
      <c r="W1004" s="112"/>
      <c r="X1004" s="112"/>
      <c r="Y1004" s="112"/>
    </row>
    <row r="1005" spans="1:25">
      <c r="A1005" s="266"/>
      <c r="B1005" s="112"/>
      <c r="C1005" s="112"/>
      <c r="D1005" s="112"/>
      <c r="E1005" s="112"/>
      <c r="F1005" s="112"/>
      <c r="G1005" s="112"/>
      <c r="H1005" s="112"/>
      <c r="I1005" s="112"/>
      <c r="J1005" s="112"/>
      <c r="K1005" s="112"/>
      <c r="L1005" s="112"/>
      <c r="M1005" s="112"/>
      <c r="N1005" s="112"/>
      <c r="O1005" s="112"/>
      <c r="P1005" s="112"/>
      <c r="Q1005" s="112"/>
      <c r="R1005" s="112"/>
      <c r="S1005" s="112"/>
      <c r="T1005" s="112"/>
      <c r="U1005" s="112"/>
      <c r="V1005" s="112"/>
      <c r="W1005" s="112"/>
      <c r="X1005" s="112"/>
      <c r="Y1005" s="112"/>
    </row>
    <row r="1006" spans="1:25">
      <c r="A1006" s="266"/>
      <c r="B1006" s="112"/>
      <c r="C1006" s="112"/>
      <c r="D1006" s="112"/>
      <c r="E1006" s="112"/>
      <c r="F1006" s="112"/>
      <c r="G1006" s="112"/>
      <c r="H1006" s="112"/>
      <c r="I1006" s="112"/>
      <c r="J1006" s="112"/>
      <c r="K1006" s="112"/>
      <c r="L1006" s="112"/>
      <c r="M1006" s="112"/>
      <c r="N1006" s="112"/>
      <c r="O1006" s="112"/>
      <c r="P1006" s="112"/>
      <c r="Q1006" s="112"/>
      <c r="R1006" s="112"/>
      <c r="S1006" s="112"/>
      <c r="T1006" s="112"/>
      <c r="U1006" s="112"/>
      <c r="V1006" s="112"/>
      <c r="W1006" s="112"/>
      <c r="X1006" s="112"/>
      <c r="Y1006" s="112"/>
    </row>
    <row r="1007" spans="1:25">
      <c r="A1007" s="266"/>
      <c r="B1007" s="112"/>
      <c r="C1007" s="112"/>
      <c r="D1007" s="112"/>
      <c r="E1007" s="112"/>
      <c r="F1007" s="112"/>
      <c r="G1007" s="112"/>
      <c r="H1007" s="112"/>
      <c r="I1007" s="112"/>
      <c r="J1007" s="112"/>
      <c r="K1007" s="112"/>
      <c r="L1007" s="112"/>
      <c r="M1007" s="112"/>
      <c r="N1007" s="112"/>
      <c r="O1007" s="112"/>
      <c r="P1007" s="112"/>
      <c r="Q1007" s="112"/>
      <c r="R1007" s="112"/>
      <c r="S1007" s="112"/>
      <c r="T1007" s="112"/>
      <c r="U1007" s="112"/>
      <c r="V1007" s="112"/>
      <c r="W1007" s="112"/>
      <c r="X1007" s="112"/>
      <c r="Y1007" s="112"/>
    </row>
    <row r="1008" spans="1:25">
      <c r="A1008" s="266"/>
      <c r="B1008" s="112"/>
      <c r="C1008" s="112"/>
      <c r="D1008" s="112"/>
      <c r="E1008" s="112"/>
      <c r="F1008" s="112"/>
      <c r="G1008" s="112"/>
      <c r="H1008" s="112"/>
      <c r="I1008" s="112"/>
      <c r="J1008" s="112"/>
      <c r="K1008" s="112"/>
      <c r="L1008" s="112"/>
      <c r="M1008" s="112"/>
      <c r="N1008" s="112"/>
      <c r="O1008" s="112"/>
      <c r="P1008" s="112"/>
      <c r="Q1008" s="112"/>
      <c r="R1008" s="112"/>
      <c r="S1008" s="112"/>
      <c r="T1008" s="112"/>
      <c r="U1008" s="112"/>
      <c r="V1008" s="112"/>
      <c r="W1008" s="112"/>
      <c r="X1008" s="112"/>
      <c r="Y1008" s="112"/>
    </row>
    <row r="1009" spans="1:25">
      <c r="A1009" s="266"/>
      <c r="B1009" s="112"/>
      <c r="C1009" s="112"/>
      <c r="D1009" s="112"/>
      <c r="E1009" s="112"/>
      <c r="F1009" s="112"/>
      <c r="G1009" s="112"/>
      <c r="H1009" s="112"/>
      <c r="I1009" s="112"/>
      <c r="J1009" s="112"/>
      <c r="K1009" s="112"/>
      <c r="L1009" s="112"/>
      <c r="M1009" s="112"/>
      <c r="N1009" s="112"/>
      <c r="O1009" s="112"/>
      <c r="P1009" s="112"/>
      <c r="Q1009" s="112"/>
      <c r="R1009" s="112"/>
      <c r="S1009" s="112"/>
      <c r="T1009" s="112"/>
      <c r="U1009" s="112"/>
      <c r="V1009" s="112"/>
      <c r="W1009" s="112"/>
      <c r="X1009" s="112"/>
      <c r="Y1009" s="112"/>
    </row>
    <row r="1010" spans="1:25">
      <c r="A1010" s="266"/>
      <c r="B1010" s="112"/>
      <c r="C1010" s="112"/>
      <c r="D1010" s="112"/>
      <c r="E1010" s="112"/>
      <c r="F1010" s="112"/>
      <c r="G1010" s="112"/>
      <c r="H1010" s="112"/>
      <c r="I1010" s="112"/>
      <c r="J1010" s="112"/>
      <c r="K1010" s="112"/>
      <c r="L1010" s="112"/>
      <c r="M1010" s="112"/>
      <c r="N1010" s="112"/>
      <c r="O1010" s="112"/>
      <c r="P1010" s="112"/>
      <c r="Q1010" s="112"/>
      <c r="R1010" s="112"/>
      <c r="S1010" s="112"/>
      <c r="T1010" s="112"/>
      <c r="U1010" s="112"/>
      <c r="V1010" s="112"/>
      <c r="W1010" s="112"/>
      <c r="X1010" s="112"/>
      <c r="Y1010" s="112"/>
    </row>
    <row r="1011" spans="1:25">
      <c r="A1011" s="266"/>
      <c r="B1011" s="112"/>
      <c r="C1011" s="112"/>
      <c r="D1011" s="112"/>
      <c r="E1011" s="112"/>
      <c r="F1011" s="112"/>
      <c r="G1011" s="112"/>
      <c r="H1011" s="112"/>
      <c r="I1011" s="112"/>
      <c r="J1011" s="112"/>
      <c r="K1011" s="112"/>
      <c r="L1011" s="112"/>
      <c r="M1011" s="112"/>
      <c r="N1011" s="112"/>
      <c r="O1011" s="112"/>
      <c r="P1011" s="112"/>
      <c r="Q1011" s="112"/>
      <c r="R1011" s="112"/>
      <c r="S1011" s="112"/>
      <c r="T1011" s="112"/>
      <c r="U1011" s="112"/>
      <c r="V1011" s="112"/>
      <c r="W1011" s="112"/>
      <c r="X1011" s="112"/>
      <c r="Y1011" s="112"/>
    </row>
    <row r="1012" spans="1:25">
      <c r="A1012" s="266"/>
      <c r="B1012" s="112"/>
      <c r="C1012" s="112"/>
      <c r="D1012" s="112"/>
      <c r="E1012" s="112"/>
      <c r="F1012" s="112"/>
      <c r="G1012" s="112"/>
      <c r="H1012" s="112"/>
      <c r="I1012" s="112"/>
      <c r="J1012" s="112"/>
      <c r="K1012" s="112"/>
      <c r="L1012" s="112"/>
      <c r="M1012" s="112"/>
      <c r="N1012" s="112"/>
      <c r="O1012" s="112"/>
      <c r="P1012" s="112"/>
      <c r="Q1012" s="112"/>
      <c r="R1012" s="112"/>
      <c r="S1012" s="112"/>
      <c r="T1012" s="112"/>
      <c r="U1012" s="112"/>
      <c r="V1012" s="112"/>
      <c r="W1012" s="112"/>
      <c r="X1012" s="112"/>
      <c r="Y1012" s="112"/>
    </row>
    <row r="1013" spans="1:25">
      <c r="A1013" s="266"/>
      <c r="B1013" s="112"/>
      <c r="C1013" s="112"/>
      <c r="D1013" s="112"/>
      <c r="E1013" s="112"/>
      <c r="F1013" s="112"/>
      <c r="G1013" s="112"/>
      <c r="H1013" s="112"/>
      <c r="I1013" s="112"/>
      <c r="J1013" s="112"/>
      <c r="K1013" s="112"/>
      <c r="L1013" s="112"/>
      <c r="M1013" s="112"/>
      <c r="N1013" s="112"/>
      <c r="O1013" s="112"/>
      <c r="P1013" s="112"/>
      <c r="Q1013" s="112"/>
      <c r="R1013" s="112"/>
      <c r="S1013" s="112"/>
      <c r="T1013" s="112"/>
      <c r="U1013" s="112"/>
      <c r="V1013" s="112"/>
      <c r="W1013" s="112"/>
      <c r="X1013" s="112"/>
      <c r="Y1013" s="112"/>
    </row>
    <row r="1014" spans="1:25">
      <c r="A1014" s="266"/>
      <c r="B1014" s="112"/>
      <c r="C1014" s="112"/>
      <c r="D1014" s="112"/>
      <c r="E1014" s="112"/>
      <c r="F1014" s="112"/>
      <c r="G1014" s="112"/>
      <c r="H1014" s="112"/>
      <c r="I1014" s="112"/>
      <c r="J1014" s="112"/>
      <c r="K1014" s="112"/>
      <c r="L1014" s="112"/>
      <c r="M1014" s="112"/>
      <c r="N1014" s="112"/>
      <c r="O1014" s="112"/>
      <c r="P1014" s="112"/>
      <c r="Q1014" s="112"/>
      <c r="R1014" s="112"/>
      <c r="S1014" s="112"/>
      <c r="T1014" s="112"/>
      <c r="U1014" s="112"/>
      <c r="V1014" s="112"/>
      <c r="W1014" s="112"/>
      <c r="X1014" s="112"/>
      <c r="Y1014" s="112"/>
    </row>
    <row r="1015" spans="1:25">
      <c r="A1015" s="266"/>
      <c r="B1015" s="112"/>
      <c r="C1015" s="112"/>
      <c r="D1015" s="112"/>
      <c r="E1015" s="112"/>
      <c r="F1015" s="112"/>
      <c r="G1015" s="112"/>
      <c r="H1015" s="112"/>
      <c r="I1015" s="112"/>
      <c r="J1015" s="112"/>
      <c r="K1015" s="112"/>
      <c r="L1015" s="112"/>
      <c r="M1015" s="112"/>
      <c r="N1015" s="112"/>
      <c r="O1015" s="112"/>
      <c r="P1015" s="112"/>
      <c r="Q1015" s="112"/>
      <c r="R1015" s="112"/>
      <c r="S1015" s="112"/>
      <c r="T1015" s="112"/>
      <c r="U1015" s="112"/>
      <c r="V1015" s="112"/>
      <c r="W1015" s="112"/>
      <c r="X1015" s="112"/>
      <c r="Y1015" s="112"/>
    </row>
    <row r="1016" spans="1:25">
      <c r="A1016" s="266"/>
      <c r="B1016" s="112"/>
      <c r="C1016" s="112"/>
      <c r="D1016" s="112"/>
      <c r="E1016" s="112"/>
      <c r="F1016" s="112"/>
      <c r="G1016" s="112"/>
      <c r="H1016" s="112"/>
      <c r="I1016" s="112"/>
      <c r="J1016" s="112"/>
      <c r="K1016" s="112"/>
      <c r="L1016" s="112"/>
      <c r="M1016" s="112"/>
      <c r="N1016" s="112"/>
      <c r="O1016" s="112"/>
      <c r="P1016" s="112"/>
      <c r="Q1016" s="112"/>
      <c r="R1016" s="112"/>
      <c r="S1016" s="112"/>
      <c r="T1016" s="112"/>
      <c r="U1016" s="112"/>
      <c r="V1016" s="112"/>
      <c r="W1016" s="112"/>
      <c r="X1016" s="112"/>
      <c r="Y1016" s="112"/>
    </row>
    <row r="1017" spans="1:25">
      <c r="A1017" s="266"/>
      <c r="B1017" s="112"/>
      <c r="C1017" s="112"/>
      <c r="D1017" s="112"/>
      <c r="E1017" s="112"/>
      <c r="F1017" s="112"/>
      <c r="G1017" s="112"/>
      <c r="H1017" s="112"/>
      <c r="I1017" s="112"/>
      <c r="J1017" s="112"/>
      <c r="K1017" s="112"/>
      <c r="L1017" s="112"/>
      <c r="M1017" s="112"/>
      <c r="N1017" s="112"/>
      <c r="O1017" s="112"/>
      <c r="P1017" s="112"/>
      <c r="Q1017" s="112"/>
      <c r="R1017" s="112"/>
      <c r="S1017" s="112"/>
      <c r="T1017" s="112"/>
      <c r="U1017" s="112"/>
      <c r="V1017" s="112"/>
      <c r="W1017" s="112"/>
      <c r="X1017" s="112"/>
      <c r="Y1017" s="112"/>
    </row>
    <row r="1018" spans="1:25">
      <c r="A1018" s="266"/>
      <c r="B1018" s="112"/>
      <c r="C1018" s="112"/>
      <c r="D1018" s="112"/>
      <c r="E1018" s="112"/>
      <c r="F1018" s="112"/>
      <c r="G1018" s="112"/>
      <c r="H1018" s="112"/>
      <c r="I1018" s="112"/>
      <c r="J1018" s="112"/>
      <c r="K1018" s="112"/>
      <c r="L1018" s="112"/>
      <c r="M1018" s="112"/>
      <c r="N1018" s="112"/>
      <c r="O1018" s="112"/>
      <c r="P1018" s="112"/>
      <c r="Q1018" s="112"/>
      <c r="R1018" s="112"/>
      <c r="S1018" s="112"/>
      <c r="T1018" s="112"/>
      <c r="U1018" s="112"/>
      <c r="V1018" s="112"/>
      <c r="W1018" s="112"/>
      <c r="X1018" s="112"/>
      <c r="Y1018" s="112"/>
    </row>
    <row r="1019" spans="1:25">
      <c r="A1019" s="266"/>
      <c r="B1019" s="112"/>
      <c r="C1019" s="112"/>
      <c r="D1019" s="112"/>
      <c r="E1019" s="112"/>
      <c r="F1019" s="112"/>
      <c r="G1019" s="112"/>
      <c r="H1019" s="112"/>
      <c r="I1019" s="112"/>
      <c r="J1019" s="112"/>
      <c r="K1019" s="112"/>
      <c r="L1019" s="112"/>
      <c r="M1019" s="112"/>
      <c r="N1019" s="112"/>
      <c r="O1019" s="112"/>
      <c r="P1019" s="112"/>
      <c r="Q1019" s="112"/>
      <c r="R1019" s="112"/>
      <c r="S1019" s="112"/>
      <c r="T1019" s="112"/>
      <c r="U1019" s="112"/>
      <c r="V1019" s="112"/>
      <c r="W1019" s="112"/>
      <c r="X1019" s="112"/>
      <c r="Y1019" s="112"/>
    </row>
    <row r="1020" spans="1:25">
      <c r="A1020" s="266"/>
      <c r="B1020" s="112"/>
      <c r="C1020" s="112"/>
      <c r="D1020" s="112"/>
      <c r="E1020" s="112"/>
      <c r="F1020" s="112"/>
      <c r="G1020" s="112"/>
      <c r="H1020" s="112"/>
      <c r="I1020" s="112"/>
      <c r="J1020" s="112"/>
      <c r="K1020" s="112"/>
      <c r="L1020" s="112"/>
      <c r="M1020" s="112"/>
      <c r="N1020" s="112"/>
      <c r="O1020" s="112"/>
      <c r="P1020" s="112"/>
      <c r="Q1020" s="112"/>
      <c r="R1020" s="112"/>
      <c r="S1020" s="112"/>
      <c r="T1020" s="112"/>
      <c r="U1020" s="112"/>
      <c r="V1020" s="112"/>
      <c r="W1020" s="112"/>
      <c r="X1020" s="112"/>
      <c r="Y1020" s="112"/>
    </row>
    <row r="1021" spans="1:25">
      <c r="A1021" s="266"/>
      <c r="B1021" s="112"/>
      <c r="C1021" s="112"/>
      <c r="D1021" s="112"/>
      <c r="E1021" s="112"/>
      <c r="F1021" s="112"/>
      <c r="G1021" s="112"/>
      <c r="H1021" s="112"/>
      <c r="I1021" s="112"/>
      <c r="J1021" s="112"/>
      <c r="K1021" s="112"/>
      <c r="L1021" s="112"/>
      <c r="M1021" s="112"/>
      <c r="N1021" s="112"/>
      <c r="O1021" s="112"/>
      <c r="P1021" s="112"/>
      <c r="Q1021" s="112"/>
      <c r="R1021" s="112"/>
      <c r="S1021" s="112"/>
      <c r="T1021" s="112"/>
      <c r="U1021" s="112"/>
      <c r="V1021" s="112"/>
      <c r="W1021" s="112"/>
      <c r="X1021" s="112"/>
      <c r="Y1021" s="112"/>
    </row>
    <row r="1022" spans="1:25">
      <c r="A1022" s="266"/>
      <c r="B1022" s="112"/>
      <c r="C1022" s="112"/>
      <c r="D1022" s="112"/>
      <c r="E1022" s="112"/>
      <c r="F1022" s="112"/>
      <c r="G1022" s="112"/>
      <c r="H1022" s="112"/>
      <c r="I1022" s="112"/>
      <c r="J1022" s="112"/>
      <c r="K1022" s="112"/>
      <c r="L1022" s="112"/>
      <c r="M1022" s="112"/>
      <c r="N1022" s="112"/>
      <c r="O1022" s="112"/>
      <c r="P1022" s="112"/>
      <c r="Q1022" s="112"/>
      <c r="R1022" s="112"/>
      <c r="S1022" s="112"/>
      <c r="T1022" s="112"/>
      <c r="U1022" s="112"/>
      <c r="V1022" s="112"/>
      <c r="W1022" s="112"/>
      <c r="X1022" s="112"/>
      <c r="Y1022" s="112"/>
    </row>
    <row r="1023" spans="1:25">
      <c r="A1023" s="266"/>
      <c r="B1023" s="112"/>
      <c r="C1023" s="112"/>
      <c r="D1023" s="112"/>
      <c r="E1023" s="112"/>
      <c r="F1023" s="112"/>
      <c r="G1023" s="112"/>
      <c r="H1023" s="112"/>
      <c r="I1023" s="112"/>
      <c r="J1023" s="112"/>
      <c r="K1023" s="112"/>
      <c r="L1023" s="112"/>
      <c r="M1023" s="112"/>
      <c r="N1023" s="112"/>
      <c r="O1023" s="112"/>
      <c r="P1023" s="112"/>
      <c r="Q1023" s="112"/>
      <c r="R1023" s="112"/>
      <c r="S1023" s="112"/>
      <c r="T1023" s="112"/>
      <c r="U1023" s="112"/>
      <c r="V1023" s="112"/>
      <c r="W1023" s="112"/>
      <c r="X1023" s="112"/>
      <c r="Y1023" s="112"/>
    </row>
    <row r="1024" spans="1:25">
      <c r="A1024" s="266"/>
      <c r="B1024" s="112"/>
      <c r="C1024" s="112"/>
      <c r="D1024" s="112"/>
      <c r="E1024" s="112"/>
      <c r="F1024" s="112"/>
      <c r="G1024" s="112"/>
      <c r="H1024" s="112"/>
      <c r="I1024" s="112"/>
      <c r="J1024" s="112"/>
      <c r="K1024" s="112"/>
      <c r="L1024" s="112"/>
      <c r="M1024" s="112"/>
      <c r="N1024" s="112"/>
      <c r="O1024" s="112"/>
      <c r="P1024" s="112"/>
      <c r="Q1024" s="112"/>
      <c r="R1024" s="112"/>
      <c r="S1024" s="112"/>
      <c r="T1024" s="112"/>
      <c r="U1024" s="112"/>
      <c r="V1024" s="112"/>
      <c r="W1024" s="112"/>
      <c r="X1024" s="112"/>
      <c r="Y1024" s="112"/>
    </row>
    <row r="1025" spans="1:25">
      <c r="A1025" s="266"/>
      <c r="B1025" s="112"/>
      <c r="C1025" s="112"/>
      <c r="D1025" s="112"/>
      <c r="E1025" s="112"/>
      <c r="F1025" s="112"/>
      <c r="G1025" s="112"/>
      <c r="H1025" s="112"/>
      <c r="I1025" s="112"/>
      <c r="J1025" s="112"/>
      <c r="K1025" s="112"/>
      <c r="L1025" s="112"/>
      <c r="M1025" s="112"/>
      <c r="N1025" s="112"/>
      <c r="O1025" s="112"/>
      <c r="P1025" s="112"/>
      <c r="Q1025" s="112"/>
      <c r="R1025" s="112"/>
      <c r="S1025" s="112"/>
      <c r="T1025" s="112"/>
      <c r="U1025" s="112"/>
      <c r="V1025" s="112"/>
      <c r="W1025" s="112"/>
      <c r="X1025" s="112"/>
      <c r="Y1025" s="112"/>
    </row>
    <row r="1026" spans="1:25">
      <c r="A1026" s="266"/>
      <c r="B1026" s="112"/>
      <c r="C1026" s="112"/>
      <c r="D1026" s="112"/>
      <c r="E1026" s="112"/>
      <c r="F1026" s="112"/>
      <c r="G1026" s="112"/>
      <c r="H1026" s="112"/>
      <c r="I1026" s="112"/>
      <c r="J1026" s="112"/>
      <c r="K1026" s="112"/>
      <c r="L1026" s="112"/>
      <c r="M1026" s="112"/>
      <c r="N1026" s="112"/>
      <c r="O1026" s="112"/>
      <c r="P1026" s="112"/>
      <c r="Q1026" s="112"/>
      <c r="R1026" s="112"/>
      <c r="S1026" s="112"/>
      <c r="T1026" s="112"/>
      <c r="U1026" s="112"/>
      <c r="V1026" s="112"/>
      <c r="W1026" s="112"/>
      <c r="X1026" s="112"/>
      <c r="Y1026" s="112"/>
    </row>
    <row r="1027" spans="1:25">
      <c r="A1027" s="266"/>
      <c r="B1027" s="112"/>
      <c r="C1027" s="112"/>
      <c r="D1027" s="112"/>
      <c r="E1027" s="112"/>
      <c r="F1027" s="112"/>
      <c r="G1027" s="112"/>
      <c r="H1027" s="112"/>
      <c r="I1027" s="112"/>
      <c r="J1027" s="112"/>
      <c r="K1027" s="112"/>
      <c r="L1027" s="112"/>
      <c r="M1027" s="112"/>
      <c r="N1027" s="112"/>
      <c r="O1027" s="112"/>
      <c r="P1027" s="112"/>
      <c r="Q1027" s="112"/>
      <c r="R1027" s="112"/>
      <c r="S1027" s="112"/>
      <c r="T1027" s="112"/>
      <c r="U1027" s="112"/>
      <c r="V1027" s="112"/>
      <c r="W1027" s="112"/>
      <c r="X1027" s="112"/>
      <c r="Y1027" s="112"/>
    </row>
    <row r="1028" spans="1:25">
      <c r="A1028" s="266"/>
      <c r="B1028" s="112"/>
      <c r="C1028" s="112"/>
      <c r="D1028" s="112"/>
      <c r="E1028" s="112"/>
      <c r="F1028" s="112"/>
      <c r="G1028" s="112"/>
      <c r="H1028" s="112"/>
      <c r="I1028" s="112"/>
      <c r="J1028" s="112"/>
      <c r="K1028" s="112"/>
      <c r="L1028" s="112"/>
      <c r="M1028" s="112"/>
      <c r="N1028" s="112"/>
      <c r="O1028" s="112"/>
      <c r="P1028" s="112"/>
      <c r="Q1028" s="112"/>
      <c r="R1028" s="112"/>
      <c r="S1028" s="112"/>
      <c r="T1028" s="112"/>
      <c r="U1028" s="112"/>
      <c r="V1028" s="112"/>
      <c r="W1028" s="112"/>
      <c r="X1028" s="112"/>
      <c r="Y1028" s="112"/>
    </row>
    <row r="1029" spans="1:25">
      <c r="A1029" s="266"/>
      <c r="B1029" s="112"/>
      <c r="C1029" s="112"/>
      <c r="D1029" s="112"/>
      <c r="E1029" s="112"/>
      <c r="F1029" s="112"/>
      <c r="G1029" s="112"/>
      <c r="H1029" s="112"/>
      <c r="I1029" s="112"/>
      <c r="J1029" s="112"/>
      <c r="K1029" s="112"/>
      <c r="L1029" s="112"/>
      <c r="M1029" s="112"/>
      <c r="N1029" s="112"/>
      <c r="O1029" s="112"/>
      <c r="P1029" s="112"/>
      <c r="Q1029" s="112"/>
      <c r="R1029" s="112"/>
      <c r="S1029" s="112"/>
      <c r="T1029" s="112"/>
      <c r="U1029" s="112"/>
      <c r="V1029" s="112"/>
      <c r="W1029" s="112"/>
      <c r="X1029" s="112"/>
      <c r="Y1029" s="112"/>
    </row>
    <row r="1030" spans="1:25">
      <c r="A1030" s="266"/>
      <c r="B1030" s="112"/>
      <c r="C1030" s="112"/>
      <c r="D1030" s="112"/>
      <c r="E1030" s="112"/>
      <c r="F1030" s="112"/>
      <c r="G1030" s="112"/>
      <c r="H1030" s="112"/>
      <c r="I1030" s="112"/>
      <c r="J1030" s="112"/>
      <c r="K1030" s="112"/>
      <c r="L1030" s="112"/>
      <c r="M1030" s="112"/>
      <c r="N1030" s="112"/>
      <c r="O1030" s="112"/>
      <c r="P1030" s="112"/>
      <c r="Q1030" s="112"/>
      <c r="R1030" s="112"/>
      <c r="S1030" s="112"/>
      <c r="T1030" s="112"/>
      <c r="U1030" s="112"/>
      <c r="V1030" s="112"/>
      <c r="W1030" s="112"/>
      <c r="X1030" s="112"/>
      <c r="Y1030" s="112"/>
    </row>
    <row r="1031" spans="1:25">
      <c r="A1031" s="266"/>
      <c r="B1031" s="112"/>
      <c r="C1031" s="112"/>
      <c r="D1031" s="112"/>
      <c r="E1031" s="112"/>
      <c r="F1031" s="112"/>
      <c r="G1031" s="112"/>
      <c r="H1031" s="112"/>
      <c r="I1031" s="112"/>
      <c r="J1031" s="112"/>
      <c r="K1031" s="112"/>
      <c r="L1031" s="112"/>
      <c r="M1031" s="112"/>
      <c r="N1031" s="112"/>
      <c r="O1031" s="112"/>
      <c r="P1031" s="112"/>
      <c r="Q1031" s="112"/>
      <c r="R1031" s="112"/>
      <c r="S1031" s="112"/>
      <c r="T1031" s="112"/>
      <c r="U1031" s="112"/>
      <c r="V1031" s="112"/>
      <c r="W1031" s="112"/>
      <c r="X1031" s="112"/>
      <c r="Y1031" s="112"/>
    </row>
    <row r="1032" spans="1:25">
      <c r="A1032" s="266"/>
      <c r="B1032" s="112"/>
      <c r="C1032" s="112"/>
      <c r="D1032" s="112"/>
      <c r="E1032" s="112"/>
      <c r="F1032" s="112"/>
      <c r="G1032" s="112"/>
      <c r="H1032" s="112"/>
      <c r="I1032" s="112"/>
      <c r="J1032" s="112"/>
      <c r="K1032" s="112"/>
      <c r="L1032" s="112"/>
      <c r="M1032" s="112"/>
      <c r="N1032" s="112"/>
      <c r="O1032" s="112"/>
      <c r="P1032" s="112"/>
      <c r="Q1032" s="112"/>
      <c r="R1032" s="112"/>
      <c r="S1032" s="112"/>
      <c r="T1032" s="112"/>
      <c r="U1032" s="112"/>
      <c r="V1032" s="112"/>
      <c r="W1032" s="112"/>
      <c r="X1032" s="112"/>
      <c r="Y1032" s="112"/>
    </row>
    <row r="1033" spans="1:25">
      <c r="A1033" s="266"/>
      <c r="B1033" s="112"/>
      <c r="C1033" s="112"/>
      <c r="D1033" s="112"/>
      <c r="E1033" s="112"/>
      <c r="F1033" s="112"/>
      <c r="G1033" s="112"/>
      <c r="H1033" s="112"/>
      <c r="I1033" s="112"/>
      <c r="J1033" s="112"/>
      <c r="K1033" s="112"/>
      <c r="L1033" s="112"/>
      <c r="M1033" s="112"/>
      <c r="N1033" s="112"/>
      <c r="O1033" s="112"/>
      <c r="P1033" s="112"/>
      <c r="Q1033" s="112"/>
      <c r="R1033" s="112"/>
      <c r="S1033" s="112"/>
      <c r="T1033" s="112"/>
      <c r="U1033" s="112"/>
      <c r="V1033" s="112"/>
      <c r="W1033" s="112"/>
      <c r="X1033" s="112"/>
      <c r="Y1033" s="112"/>
    </row>
    <row r="1034" spans="1:25">
      <c r="A1034" s="266"/>
      <c r="B1034" s="112"/>
      <c r="C1034" s="112"/>
      <c r="D1034" s="112"/>
      <c r="E1034" s="112"/>
      <c r="F1034" s="112"/>
      <c r="G1034" s="112"/>
      <c r="H1034" s="112"/>
      <c r="I1034" s="112"/>
      <c r="J1034" s="112"/>
      <c r="K1034" s="112"/>
      <c r="L1034" s="112"/>
      <c r="M1034" s="112"/>
      <c r="N1034" s="112"/>
      <c r="O1034" s="112"/>
      <c r="P1034" s="112"/>
      <c r="Q1034" s="112"/>
      <c r="R1034" s="112"/>
      <c r="S1034" s="112"/>
      <c r="T1034" s="112"/>
      <c r="U1034" s="112"/>
      <c r="V1034" s="112"/>
      <c r="W1034" s="112"/>
      <c r="X1034" s="112"/>
      <c r="Y1034" s="112"/>
    </row>
    <row r="1035" spans="1:25">
      <c r="A1035" s="266"/>
      <c r="B1035" s="112"/>
      <c r="C1035" s="112"/>
      <c r="D1035" s="112"/>
      <c r="E1035" s="112"/>
      <c r="F1035" s="112"/>
      <c r="G1035" s="112"/>
      <c r="H1035" s="112"/>
      <c r="I1035" s="112"/>
      <c r="J1035" s="112"/>
      <c r="K1035" s="112"/>
      <c r="L1035" s="112"/>
      <c r="M1035" s="112"/>
      <c r="N1035" s="112"/>
      <c r="O1035" s="112"/>
      <c r="P1035" s="112"/>
      <c r="Q1035" s="112"/>
      <c r="R1035" s="112"/>
      <c r="S1035" s="112"/>
      <c r="T1035" s="112"/>
      <c r="U1035" s="112"/>
      <c r="V1035" s="112"/>
      <c r="W1035" s="112"/>
      <c r="X1035" s="112"/>
      <c r="Y1035" s="112"/>
    </row>
    <row r="1036" spans="1:25">
      <c r="A1036" s="266"/>
      <c r="B1036" s="112"/>
      <c r="C1036" s="112"/>
      <c r="D1036" s="112"/>
      <c r="E1036" s="112"/>
      <c r="F1036" s="112"/>
      <c r="G1036" s="112"/>
      <c r="H1036" s="112"/>
      <c r="I1036" s="112"/>
      <c r="J1036" s="112"/>
      <c r="K1036" s="112"/>
      <c r="L1036" s="112"/>
      <c r="M1036" s="112"/>
      <c r="N1036" s="112"/>
      <c r="O1036" s="112"/>
      <c r="P1036" s="112"/>
      <c r="Q1036" s="112"/>
      <c r="R1036" s="112"/>
      <c r="S1036" s="112"/>
      <c r="T1036" s="112"/>
      <c r="U1036" s="112"/>
      <c r="V1036" s="112"/>
      <c r="W1036" s="112"/>
      <c r="X1036" s="112"/>
      <c r="Y1036" s="112"/>
    </row>
    <row r="1037" spans="1:25">
      <c r="A1037" s="266"/>
      <c r="B1037" s="112"/>
      <c r="C1037" s="112"/>
      <c r="D1037" s="112"/>
      <c r="E1037" s="112"/>
      <c r="F1037" s="112"/>
      <c r="G1037" s="112"/>
      <c r="H1037" s="112"/>
      <c r="I1037" s="112"/>
      <c r="J1037" s="112"/>
      <c r="K1037" s="112"/>
      <c r="L1037" s="112"/>
      <c r="M1037" s="112"/>
      <c r="N1037" s="112"/>
      <c r="O1037" s="112"/>
      <c r="P1037" s="112"/>
      <c r="Q1037" s="112"/>
      <c r="R1037" s="112"/>
      <c r="S1037" s="112"/>
      <c r="T1037" s="112"/>
      <c r="U1037" s="112"/>
      <c r="V1037" s="112"/>
      <c r="W1037" s="112"/>
      <c r="X1037" s="112"/>
      <c r="Y1037" s="112"/>
    </row>
    <row r="1038" spans="1:25">
      <c r="A1038" s="266"/>
      <c r="B1038" s="112"/>
      <c r="C1038" s="112"/>
      <c r="D1038" s="112"/>
      <c r="E1038" s="112"/>
      <c r="F1038" s="112"/>
      <c r="G1038" s="112"/>
      <c r="H1038" s="112"/>
      <c r="I1038" s="112"/>
      <c r="J1038" s="112"/>
      <c r="K1038" s="112"/>
      <c r="L1038" s="112"/>
      <c r="M1038" s="112"/>
      <c r="N1038" s="112"/>
      <c r="O1038" s="112"/>
      <c r="P1038" s="112"/>
      <c r="Q1038" s="112"/>
      <c r="R1038" s="112"/>
      <c r="S1038" s="112"/>
      <c r="T1038" s="112"/>
      <c r="U1038" s="112"/>
      <c r="V1038" s="112"/>
      <c r="W1038" s="112"/>
      <c r="X1038" s="112"/>
      <c r="Y1038" s="112"/>
    </row>
    <row r="1039" spans="1:25">
      <c r="A1039" s="266"/>
      <c r="B1039" s="112"/>
      <c r="C1039" s="112"/>
      <c r="D1039" s="112"/>
      <c r="E1039" s="112"/>
      <c r="F1039" s="112"/>
      <c r="G1039" s="112"/>
      <c r="H1039" s="112"/>
      <c r="I1039" s="112"/>
      <c r="J1039" s="112"/>
      <c r="K1039" s="112"/>
      <c r="L1039" s="112"/>
      <c r="M1039" s="112"/>
      <c r="N1039" s="112"/>
      <c r="O1039" s="112"/>
      <c r="P1039" s="112"/>
      <c r="Q1039" s="112"/>
      <c r="R1039" s="112"/>
      <c r="S1039" s="112"/>
      <c r="T1039" s="112"/>
      <c r="U1039" s="112"/>
      <c r="V1039" s="112"/>
      <c r="W1039" s="112"/>
      <c r="X1039" s="112"/>
      <c r="Y1039" s="112"/>
    </row>
    <row r="1040" spans="1:25">
      <c r="A1040" s="266"/>
      <c r="B1040" s="112"/>
      <c r="C1040" s="112"/>
      <c r="D1040" s="112"/>
      <c r="E1040" s="112"/>
      <c r="F1040" s="112"/>
      <c r="G1040" s="112"/>
      <c r="H1040" s="112"/>
      <c r="I1040" s="112"/>
      <c r="J1040" s="112"/>
      <c r="K1040" s="112"/>
      <c r="L1040" s="112"/>
      <c r="M1040" s="112"/>
      <c r="N1040" s="112"/>
      <c r="O1040" s="112"/>
      <c r="P1040" s="112"/>
      <c r="Q1040" s="112"/>
      <c r="R1040" s="112"/>
      <c r="S1040" s="112"/>
      <c r="T1040" s="112"/>
      <c r="U1040" s="112"/>
      <c r="V1040" s="112"/>
      <c r="W1040" s="112"/>
      <c r="X1040" s="112"/>
      <c r="Y1040" s="112"/>
    </row>
    <row r="1041" spans="1:25">
      <c r="A1041" s="266"/>
      <c r="B1041" s="112"/>
      <c r="C1041" s="112"/>
      <c r="D1041" s="112"/>
      <c r="E1041" s="112"/>
      <c r="F1041" s="112"/>
      <c r="G1041" s="112"/>
      <c r="H1041" s="112"/>
      <c r="I1041" s="112"/>
      <c r="J1041" s="112"/>
      <c r="K1041" s="112"/>
      <c r="L1041" s="112"/>
      <c r="M1041" s="112"/>
      <c r="N1041" s="112"/>
      <c r="O1041" s="112"/>
      <c r="P1041" s="112"/>
      <c r="Q1041" s="112"/>
      <c r="R1041" s="112"/>
      <c r="S1041" s="112"/>
      <c r="T1041" s="112"/>
      <c r="U1041" s="112"/>
      <c r="V1041" s="112"/>
      <c r="W1041" s="112"/>
      <c r="X1041" s="112"/>
      <c r="Y1041" s="112"/>
    </row>
    <row r="1042" spans="1:25">
      <c r="A1042" s="266"/>
      <c r="B1042" s="112"/>
      <c r="C1042" s="112"/>
      <c r="D1042" s="112"/>
      <c r="E1042" s="112"/>
      <c r="F1042" s="112"/>
      <c r="G1042" s="112"/>
      <c r="H1042" s="112"/>
      <c r="I1042" s="112"/>
      <c r="J1042" s="112"/>
      <c r="K1042" s="112"/>
      <c r="L1042" s="112"/>
      <c r="M1042" s="112"/>
      <c r="N1042" s="112"/>
      <c r="O1042" s="112"/>
      <c r="P1042" s="112"/>
      <c r="Q1042" s="112"/>
      <c r="R1042" s="112"/>
      <c r="S1042" s="112"/>
      <c r="T1042" s="112"/>
      <c r="U1042" s="112"/>
      <c r="V1042" s="112"/>
      <c r="W1042" s="112"/>
      <c r="X1042" s="112"/>
      <c r="Y1042" s="112"/>
    </row>
    <row r="1043" spans="1:25">
      <c r="A1043" s="266"/>
      <c r="B1043" s="112"/>
      <c r="C1043" s="112"/>
      <c r="D1043" s="112"/>
      <c r="E1043" s="112"/>
      <c r="F1043" s="112"/>
      <c r="G1043" s="112"/>
      <c r="H1043" s="112"/>
      <c r="I1043" s="112"/>
      <c r="J1043" s="112"/>
      <c r="K1043" s="112"/>
      <c r="L1043" s="112"/>
      <c r="M1043" s="112"/>
      <c r="N1043" s="112"/>
      <c r="O1043" s="112"/>
      <c r="P1043" s="112"/>
      <c r="Q1043" s="112"/>
      <c r="R1043" s="112"/>
      <c r="S1043" s="112"/>
      <c r="T1043" s="112"/>
      <c r="U1043" s="112"/>
      <c r="V1043" s="112"/>
      <c r="W1043" s="112"/>
      <c r="X1043" s="112"/>
      <c r="Y1043" s="112"/>
    </row>
    <row r="1044" spans="1:25">
      <c r="A1044" s="266"/>
      <c r="B1044" s="112"/>
      <c r="C1044" s="112"/>
      <c r="D1044" s="112"/>
      <c r="E1044" s="112"/>
      <c r="F1044" s="112"/>
      <c r="G1044" s="112"/>
      <c r="H1044" s="112"/>
      <c r="I1044" s="112"/>
      <c r="J1044" s="112"/>
      <c r="K1044" s="112"/>
      <c r="L1044" s="112"/>
      <c r="M1044" s="112"/>
      <c r="N1044" s="112"/>
      <c r="O1044" s="112"/>
      <c r="P1044" s="112"/>
      <c r="Q1044" s="112"/>
      <c r="R1044" s="112"/>
      <c r="S1044" s="112"/>
      <c r="T1044" s="112"/>
      <c r="U1044" s="112"/>
      <c r="V1044" s="112"/>
      <c r="W1044" s="112"/>
      <c r="X1044" s="112"/>
      <c r="Y1044" s="112"/>
    </row>
    <row r="1045" spans="1:25">
      <c r="A1045" s="266"/>
      <c r="B1045" s="112"/>
      <c r="C1045" s="112"/>
      <c r="D1045" s="112"/>
      <c r="E1045" s="112"/>
      <c r="F1045" s="112"/>
      <c r="G1045" s="112"/>
      <c r="H1045" s="112"/>
      <c r="I1045" s="112"/>
      <c r="J1045" s="112"/>
      <c r="K1045" s="112"/>
      <c r="L1045" s="112"/>
      <c r="M1045" s="112"/>
      <c r="N1045" s="112"/>
      <c r="O1045" s="112"/>
      <c r="P1045" s="112"/>
      <c r="Q1045" s="112"/>
      <c r="R1045" s="112"/>
      <c r="S1045" s="112"/>
      <c r="T1045" s="112"/>
      <c r="U1045" s="112"/>
      <c r="V1045" s="112"/>
      <c r="W1045" s="112"/>
      <c r="X1045" s="112"/>
      <c r="Y1045" s="112"/>
    </row>
    <row r="1046" spans="1:25">
      <c r="A1046" s="266"/>
      <c r="B1046" s="112"/>
      <c r="C1046" s="112"/>
      <c r="D1046" s="112"/>
      <c r="E1046" s="112"/>
      <c r="F1046" s="112"/>
      <c r="G1046" s="112"/>
      <c r="H1046" s="112"/>
      <c r="I1046" s="112"/>
      <c r="J1046" s="112"/>
      <c r="K1046" s="112"/>
      <c r="L1046" s="112"/>
      <c r="M1046" s="112"/>
      <c r="N1046" s="112"/>
      <c r="O1046" s="112"/>
      <c r="P1046" s="112"/>
      <c r="Q1046" s="112"/>
      <c r="R1046" s="112"/>
      <c r="S1046" s="112"/>
      <c r="T1046" s="112"/>
      <c r="U1046" s="112"/>
      <c r="V1046" s="112"/>
      <c r="W1046" s="112"/>
      <c r="X1046" s="112"/>
      <c r="Y1046" s="112"/>
    </row>
    <row r="1047" spans="1:25">
      <c r="A1047" s="266"/>
      <c r="B1047" s="112"/>
      <c r="C1047" s="112"/>
      <c r="D1047" s="112"/>
      <c r="E1047" s="112"/>
      <c r="F1047" s="112"/>
      <c r="G1047" s="112"/>
      <c r="H1047" s="112"/>
      <c r="I1047" s="112"/>
      <c r="J1047" s="112"/>
      <c r="K1047" s="112"/>
      <c r="L1047" s="112"/>
      <c r="M1047" s="112"/>
      <c r="N1047" s="112"/>
      <c r="O1047" s="112"/>
      <c r="P1047" s="112"/>
      <c r="Q1047" s="112"/>
      <c r="R1047" s="112"/>
      <c r="S1047" s="112"/>
      <c r="T1047" s="112"/>
      <c r="U1047" s="112"/>
      <c r="V1047" s="112"/>
      <c r="W1047" s="112"/>
      <c r="X1047" s="112"/>
      <c r="Y1047" s="112"/>
    </row>
    <row r="1048" spans="1:25">
      <c r="A1048" s="266"/>
      <c r="B1048" s="112"/>
      <c r="C1048" s="112"/>
      <c r="D1048" s="112"/>
      <c r="E1048" s="112"/>
      <c r="F1048" s="112"/>
      <c r="G1048" s="112"/>
      <c r="H1048" s="112"/>
      <c r="I1048" s="112"/>
      <c r="J1048" s="112"/>
      <c r="K1048" s="112"/>
      <c r="L1048" s="112"/>
      <c r="M1048" s="112"/>
      <c r="N1048" s="112"/>
      <c r="O1048" s="112"/>
      <c r="P1048" s="112"/>
      <c r="Q1048" s="112"/>
      <c r="R1048" s="112"/>
      <c r="S1048" s="112"/>
      <c r="T1048" s="112"/>
      <c r="U1048" s="112"/>
      <c r="V1048" s="112"/>
      <c r="W1048" s="112"/>
      <c r="X1048" s="112"/>
      <c r="Y1048" s="112"/>
    </row>
    <row r="1049" spans="1:25">
      <c r="A1049" s="266"/>
      <c r="B1049" s="112"/>
      <c r="C1049" s="112"/>
      <c r="D1049" s="112"/>
      <c r="E1049" s="112"/>
      <c r="F1049" s="112"/>
      <c r="G1049" s="112"/>
      <c r="H1049" s="112"/>
      <c r="I1049" s="112"/>
      <c r="J1049" s="112"/>
      <c r="K1049" s="112"/>
      <c r="L1049" s="112"/>
      <c r="M1049" s="112"/>
      <c r="N1049" s="112"/>
      <c r="O1049" s="112"/>
      <c r="P1049" s="112"/>
      <c r="Q1049" s="112"/>
      <c r="R1049" s="112"/>
      <c r="S1049" s="112"/>
      <c r="T1049" s="112"/>
      <c r="U1049" s="112"/>
      <c r="V1049" s="112"/>
      <c r="W1049" s="112"/>
      <c r="X1049" s="112"/>
      <c r="Y1049" s="112"/>
    </row>
    <row r="1050" spans="1:25">
      <c r="A1050" s="266"/>
      <c r="B1050" s="112"/>
      <c r="C1050" s="112"/>
      <c r="D1050" s="112"/>
      <c r="E1050" s="112"/>
      <c r="F1050" s="112"/>
      <c r="G1050" s="112"/>
      <c r="H1050" s="112"/>
      <c r="I1050" s="112"/>
      <c r="J1050" s="112"/>
      <c r="K1050" s="112"/>
      <c r="L1050" s="112"/>
      <c r="M1050" s="112"/>
      <c r="N1050" s="112"/>
      <c r="O1050" s="112"/>
      <c r="P1050" s="112"/>
      <c r="Q1050" s="112"/>
      <c r="R1050" s="112"/>
      <c r="S1050" s="112"/>
      <c r="T1050" s="112"/>
      <c r="U1050" s="112"/>
      <c r="V1050" s="112"/>
      <c r="W1050" s="112"/>
      <c r="X1050" s="112"/>
      <c r="Y1050" s="112"/>
    </row>
    <row r="1051" spans="1:25">
      <c r="A1051" s="266"/>
      <c r="B1051" s="112"/>
      <c r="C1051" s="112"/>
      <c r="D1051" s="112"/>
      <c r="E1051" s="112"/>
      <c r="F1051" s="112"/>
      <c r="G1051" s="112"/>
      <c r="H1051" s="112"/>
      <c r="I1051" s="112"/>
      <c r="J1051" s="112"/>
      <c r="K1051" s="112"/>
      <c r="L1051" s="112"/>
      <c r="M1051" s="112"/>
      <c r="N1051" s="112"/>
      <c r="O1051" s="112"/>
      <c r="P1051" s="112"/>
      <c r="Q1051" s="112"/>
      <c r="R1051" s="112"/>
      <c r="S1051" s="112"/>
      <c r="T1051" s="112"/>
      <c r="U1051" s="112"/>
      <c r="V1051" s="112"/>
      <c r="W1051" s="112"/>
      <c r="X1051" s="112"/>
      <c r="Y1051" s="112"/>
    </row>
    <row r="1052" spans="1:25">
      <c r="A1052" s="266"/>
      <c r="B1052" s="112"/>
      <c r="C1052" s="112"/>
      <c r="D1052" s="112"/>
      <c r="E1052" s="112"/>
      <c r="F1052" s="112"/>
      <c r="G1052" s="112"/>
      <c r="H1052" s="112"/>
      <c r="I1052" s="112"/>
      <c r="J1052" s="112"/>
      <c r="K1052" s="112"/>
      <c r="L1052" s="112"/>
      <c r="M1052" s="112"/>
      <c r="N1052" s="112"/>
      <c r="O1052" s="112"/>
      <c r="P1052" s="112"/>
      <c r="Q1052" s="112"/>
      <c r="R1052" s="112"/>
      <c r="S1052" s="112"/>
      <c r="T1052" s="112"/>
      <c r="U1052" s="112"/>
      <c r="V1052" s="112"/>
      <c r="W1052" s="112"/>
      <c r="X1052" s="112"/>
      <c r="Y1052" s="112"/>
    </row>
    <row r="1053" spans="1:25">
      <c r="A1053" s="266"/>
      <c r="B1053" s="112"/>
      <c r="C1053" s="112"/>
      <c r="D1053" s="112"/>
      <c r="E1053" s="112"/>
      <c r="F1053" s="112"/>
      <c r="G1053" s="112"/>
      <c r="H1053" s="112"/>
      <c r="I1053" s="112"/>
      <c r="J1053" s="112"/>
      <c r="K1053" s="112"/>
      <c r="L1053" s="112"/>
      <c r="M1053" s="112"/>
      <c r="N1053" s="112"/>
      <c r="O1053" s="112"/>
      <c r="P1053" s="112"/>
      <c r="Q1053" s="112"/>
      <c r="R1053" s="112"/>
      <c r="S1053" s="112"/>
      <c r="T1053" s="112"/>
      <c r="U1053" s="112"/>
      <c r="V1053" s="112"/>
      <c r="W1053" s="112"/>
      <c r="X1053" s="112"/>
      <c r="Y1053" s="112"/>
    </row>
    <row r="1054" spans="1:25">
      <c r="A1054" s="266"/>
      <c r="B1054" s="112"/>
      <c r="C1054" s="112"/>
      <c r="D1054" s="112"/>
      <c r="E1054" s="112"/>
      <c r="F1054" s="112"/>
      <c r="G1054" s="112"/>
      <c r="H1054" s="112"/>
      <c r="I1054" s="112"/>
      <c r="J1054" s="112"/>
      <c r="K1054" s="112"/>
      <c r="L1054" s="112"/>
      <c r="M1054" s="112"/>
      <c r="N1054" s="112"/>
      <c r="O1054" s="112"/>
      <c r="P1054" s="112"/>
      <c r="Q1054" s="112"/>
      <c r="R1054" s="112"/>
      <c r="S1054" s="112"/>
      <c r="T1054" s="112"/>
      <c r="U1054" s="112"/>
      <c r="V1054" s="112"/>
      <c r="W1054" s="112"/>
      <c r="X1054" s="112"/>
      <c r="Y1054" s="112"/>
    </row>
    <row r="1055" spans="1:25">
      <c r="A1055" s="266"/>
      <c r="B1055" s="112"/>
      <c r="C1055" s="112"/>
      <c r="D1055" s="112"/>
      <c r="E1055" s="112"/>
      <c r="F1055" s="112"/>
      <c r="G1055" s="112"/>
      <c r="H1055" s="112"/>
      <c r="I1055" s="112"/>
      <c r="J1055" s="112"/>
      <c r="K1055" s="112"/>
      <c r="L1055" s="112"/>
      <c r="M1055" s="112"/>
      <c r="N1055" s="112"/>
      <c r="O1055" s="112"/>
      <c r="P1055" s="112"/>
      <c r="Q1055" s="112"/>
      <c r="R1055" s="112"/>
      <c r="S1055" s="112"/>
      <c r="T1055" s="112"/>
      <c r="U1055" s="112"/>
      <c r="V1055" s="112"/>
      <c r="W1055" s="112"/>
      <c r="X1055" s="112"/>
      <c r="Y1055" s="112"/>
    </row>
    <row r="1056" spans="1:25">
      <c r="A1056" s="266"/>
      <c r="B1056" s="112"/>
      <c r="C1056" s="112"/>
      <c r="D1056" s="112"/>
      <c r="E1056" s="112"/>
      <c r="F1056" s="112"/>
      <c r="G1056" s="112"/>
      <c r="H1056" s="112"/>
      <c r="I1056" s="112"/>
      <c r="J1056" s="112"/>
      <c r="K1056" s="112"/>
      <c r="L1056" s="112"/>
      <c r="M1056" s="112"/>
      <c r="N1056" s="112"/>
      <c r="O1056" s="112"/>
      <c r="P1056" s="112"/>
      <c r="Q1056" s="112"/>
      <c r="R1056" s="112"/>
      <c r="S1056" s="112"/>
      <c r="T1056" s="112"/>
      <c r="U1056" s="112"/>
      <c r="V1056" s="112"/>
      <c r="W1056" s="112"/>
      <c r="X1056" s="112"/>
      <c r="Y1056" s="112"/>
    </row>
    <row r="1057" spans="1:25">
      <c r="A1057" s="266"/>
      <c r="B1057" s="112"/>
      <c r="C1057" s="112"/>
      <c r="D1057" s="112"/>
      <c r="E1057" s="112"/>
      <c r="F1057" s="112"/>
      <c r="G1057" s="112"/>
      <c r="H1057" s="112"/>
      <c r="I1057" s="112"/>
      <c r="J1057" s="112"/>
      <c r="K1057" s="112"/>
      <c r="L1057" s="112"/>
      <c r="M1057" s="112"/>
      <c r="N1057" s="112"/>
      <c r="O1057" s="112"/>
      <c r="P1057" s="112"/>
      <c r="Q1057" s="112"/>
      <c r="R1057" s="112"/>
      <c r="S1057" s="112"/>
      <c r="T1057" s="112"/>
      <c r="U1057" s="112"/>
      <c r="V1057" s="112"/>
      <c r="W1057" s="112"/>
      <c r="X1057" s="112"/>
      <c r="Y1057" s="112"/>
    </row>
    <row r="1058" spans="1:25">
      <c r="A1058" s="266"/>
      <c r="B1058" s="112"/>
      <c r="C1058" s="112"/>
      <c r="D1058" s="112"/>
      <c r="E1058" s="112"/>
      <c r="F1058" s="112"/>
      <c r="G1058" s="112"/>
      <c r="H1058" s="112"/>
      <c r="I1058" s="112"/>
      <c r="J1058" s="112"/>
      <c r="K1058" s="112"/>
      <c r="L1058" s="112"/>
      <c r="M1058" s="112"/>
      <c r="N1058" s="112"/>
      <c r="O1058" s="112"/>
      <c r="P1058" s="112"/>
      <c r="Q1058" s="112"/>
      <c r="R1058" s="112"/>
      <c r="S1058" s="112"/>
      <c r="T1058" s="112"/>
      <c r="U1058" s="112"/>
      <c r="V1058" s="112"/>
      <c r="W1058" s="112"/>
      <c r="X1058" s="112"/>
      <c r="Y1058" s="112"/>
    </row>
    <row r="1059" spans="1:25">
      <c r="A1059" s="266"/>
      <c r="B1059" s="112"/>
      <c r="C1059" s="112"/>
      <c r="D1059" s="112"/>
      <c r="E1059" s="112"/>
      <c r="F1059" s="112"/>
      <c r="G1059" s="112"/>
      <c r="H1059" s="112"/>
      <c r="I1059" s="112"/>
      <c r="J1059" s="112"/>
      <c r="K1059" s="112"/>
      <c r="L1059" s="112"/>
      <c r="M1059" s="112"/>
      <c r="N1059" s="112"/>
      <c r="O1059" s="112"/>
      <c r="P1059" s="112"/>
      <c r="Q1059" s="112"/>
      <c r="R1059" s="112"/>
      <c r="S1059" s="112"/>
      <c r="T1059" s="112"/>
      <c r="U1059" s="112"/>
      <c r="V1059" s="112"/>
      <c r="W1059" s="112"/>
      <c r="X1059" s="112"/>
      <c r="Y1059" s="112"/>
    </row>
    <row r="1060" spans="1:25">
      <c r="A1060" s="266"/>
      <c r="B1060" s="112"/>
      <c r="C1060" s="112"/>
      <c r="D1060" s="112"/>
      <c r="E1060" s="112"/>
      <c r="F1060" s="112"/>
      <c r="G1060" s="112"/>
      <c r="H1060" s="112"/>
      <c r="I1060" s="112"/>
      <c r="J1060" s="112"/>
      <c r="K1060" s="112"/>
      <c r="L1060" s="112"/>
      <c r="M1060" s="112"/>
      <c r="N1060" s="112"/>
      <c r="O1060" s="112"/>
      <c r="P1060" s="112"/>
      <c r="Q1060" s="112"/>
      <c r="R1060" s="112"/>
      <c r="S1060" s="112"/>
      <c r="T1060" s="112"/>
      <c r="U1060" s="112"/>
      <c r="V1060" s="112"/>
      <c r="W1060" s="112"/>
      <c r="X1060" s="112"/>
      <c r="Y1060" s="112"/>
    </row>
    <row r="1061" spans="1:25">
      <c r="A1061" s="266"/>
      <c r="B1061" s="112"/>
      <c r="C1061" s="112"/>
      <c r="D1061" s="112"/>
      <c r="E1061" s="112"/>
      <c r="F1061" s="112"/>
      <c r="G1061" s="112"/>
      <c r="H1061" s="112"/>
      <c r="I1061" s="112"/>
      <c r="J1061" s="112"/>
      <c r="K1061" s="112"/>
      <c r="L1061" s="112"/>
      <c r="M1061" s="112"/>
      <c r="N1061" s="112"/>
      <c r="O1061" s="112"/>
      <c r="P1061" s="112"/>
      <c r="Q1061" s="112"/>
      <c r="R1061" s="112"/>
      <c r="S1061" s="112"/>
      <c r="T1061" s="112"/>
      <c r="U1061" s="112"/>
      <c r="V1061" s="112"/>
      <c r="W1061" s="112"/>
      <c r="X1061" s="112"/>
      <c r="Y1061" s="112"/>
    </row>
    <row r="1062" spans="1:25">
      <c r="A1062" s="266"/>
      <c r="B1062" s="112"/>
      <c r="C1062" s="112"/>
      <c r="D1062" s="112"/>
      <c r="E1062" s="112"/>
      <c r="F1062" s="112"/>
      <c r="G1062" s="112"/>
      <c r="H1062" s="112"/>
      <c r="I1062" s="112"/>
      <c r="J1062" s="112"/>
      <c r="K1062" s="112"/>
      <c r="L1062" s="112"/>
      <c r="M1062" s="112"/>
      <c r="N1062" s="112"/>
      <c r="O1062" s="112"/>
      <c r="P1062" s="112"/>
      <c r="Q1062" s="112"/>
      <c r="R1062" s="112"/>
      <c r="S1062" s="112"/>
      <c r="T1062" s="112"/>
      <c r="U1062" s="112"/>
      <c r="V1062" s="112"/>
      <c r="W1062" s="112"/>
      <c r="X1062" s="112"/>
      <c r="Y1062" s="112"/>
    </row>
    <row r="1063" spans="1:25">
      <c r="A1063" s="266"/>
      <c r="B1063" s="112"/>
      <c r="C1063" s="112"/>
      <c r="D1063" s="112"/>
      <c r="E1063" s="112"/>
      <c r="F1063" s="112"/>
      <c r="G1063" s="112"/>
      <c r="H1063" s="112"/>
      <c r="I1063" s="112"/>
      <c r="J1063" s="112"/>
      <c r="K1063" s="112"/>
      <c r="L1063" s="112"/>
      <c r="M1063" s="112"/>
      <c r="N1063" s="112"/>
      <c r="O1063" s="112"/>
      <c r="P1063" s="112"/>
      <c r="Q1063" s="112"/>
      <c r="R1063" s="112"/>
      <c r="S1063" s="112"/>
      <c r="T1063" s="112"/>
      <c r="U1063" s="112"/>
      <c r="V1063" s="112"/>
      <c r="W1063" s="112"/>
      <c r="X1063" s="112"/>
      <c r="Y1063" s="112"/>
    </row>
    <row r="1064" spans="1:25">
      <c r="A1064" s="266"/>
      <c r="B1064" s="112"/>
      <c r="C1064" s="112"/>
      <c r="D1064" s="112"/>
      <c r="E1064" s="112"/>
      <c r="F1064" s="112"/>
      <c r="G1064" s="112"/>
      <c r="H1064" s="112"/>
      <c r="I1064" s="112"/>
      <c r="J1064" s="112"/>
      <c r="K1064" s="112"/>
      <c r="L1064" s="112"/>
      <c r="M1064" s="112"/>
      <c r="N1064" s="112"/>
      <c r="O1064" s="112"/>
      <c r="P1064" s="112"/>
      <c r="Q1064" s="112"/>
      <c r="R1064" s="112"/>
      <c r="S1064" s="112"/>
      <c r="T1064" s="112"/>
      <c r="U1064" s="112"/>
      <c r="V1064" s="112"/>
      <c r="W1064" s="112"/>
      <c r="X1064" s="112"/>
      <c r="Y1064" s="112"/>
    </row>
    <row r="1065" spans="1:25">
      <c r="A1065" s="266"/>
      <c r="B1065" s="112"/>
      <c r="C1065" s="112"/>
      <c r="D1065" s="112"/>
      <c r="E1065" s="112"/>
      <c r="F1065" s="112"/>
      <c r="G1065" s="112"/>
      <c r="H1065" s="112"/>
      <c r="I1065" s="112"/>
      <c r="J1065" s="112"/>
      <c r="K1065" s="112"/>
      <c r="L1065" s="112"/>
      <c r="M1065" s="112"/>
      <c r="N1065" s="112"/>
      <c r="O1065" s="112"/>
      <c r="P1065" s="112"/>
      <c r="Q1065" s="112"/>
      <c r="R1065" s="112"/>
      <c r="S1065" s="112"/>
      <c r="T1065" s="112"/>
      <c r="U1065" s="112"/>
      <c r="V1065" s="112"/>
      <c r="W1065" s="112"/>
      <c r="X1065" s="112"/>
      <c r="Y1065" s="112"/>
    </row>
    <row r="1066" spans="1:25">
      <c r="A1066" s="266"/>
      <c r="B1066" s="112"/>
      <c r="C1066" s="112"/>
      <c r="D1066" s="112"/>
      <c r="E1066" s="112"/>
      <c r="F1066" s="112"/>
      <c r="G1066" s="112"/>
      <c r="H1066" s="112"/>
      <c r="I1066" s="112"/>
      <c r="J1066" s="112"/>
      <c r="K1066" s="112"/>
      <c r="L1066" s="112"/>
      <c r="M1066" s="112"/>
      <c r="N1066" s="112"/>
      <c r="O1066" s="112"/>
      <c r="P1066" s="112"/>
      <c r="Q1066" s="112"/>
      <c r="R1066" s="112"/>
      <c r="S1066" s="112"/>
      <c r="T1066" s="112"/>
      <c r="U1066" s="112"/>
      <c r="V1066" s="112"/>
      <c r="W1066" s="112"/>
      <c r="X1066" s="112"/>
      <c r="Y1066" s="112"/>
    </row>
    <row r="1067" spans="1:25">
      <c r="A1067" s="266"/>
      <c r="B1067" s="112"/>
      <c r="C1067" s="112"/>
      <c r="D1067" s="112"/>
      <c r="E1067" s="112"/>
      <c r="F1067" s="112"/>
      <c r="G1067" s="112"/>
      <c r="H1067" s="112"/>
      <c r="I1067" s="112"/>
      <c r="J1067" s="112"/>
      <c r="K1067" s="112"/>
      <c r="L1067" s="112"/>
      <c r="M1067" s="112"/>
      <c r="N1067" s="112"/>
      <c r="O1067" s="112"/>
      <c r="P1067" s="112"/>
      <c r="Q1067" s="112"/>
      <c r="R1067" s="112"/>
      <c r="S1067" s="112"/>
      <c r="T1067" s="112"/>
      <c r="U1067" s="112"/>
      <c r="V1067" s="112"/>
      <c r="W1067" s="112"/>
      <c r="X1067" s="112"/>
      <c r="Y1067" s="112"/>
    </row>
    <row r="1068" spans="1:25">
      <c r="A1068" s="266"/>
      <c r="B1068" s="112"/>
      <c r="C1068" s="112"/>
      <c r="D1068" s="112"/>
      <c r="E1068" s="112"/>
      <c r="F1068" s="112"/>
      <c r="G1068" s="112"/>
      <c r="H1068" s="112"/>
      <c r="I1068" s="112"/>
      <c r="J1068" s="112"/>
      <c r="K1068" s="112"/>
      <c r="L1068" s="112"/>
      <c r="M1068" s="112"/>
      <c r="N1068" s="112"/>
      <c r="O1068" s="112"/>
      <c r="P1068" s="112"/>
      <c r="Q1068" s="112"/>
      <c r="R1068" s="112"/>
      <c r="S1068" s="112"/>
      <c r="T1068" s="112"/>
      <c r="U1068" s="112"/>
      <c r="V1068" s="112"/>
      <c r="W1068" s="112"/>
      <c r="X1068" s="112"/>
      <c r="Y1068" s="112"/>
    </row>
    <row r="1069" spans="1:25">
      <c r="A1069" s="266"/>
      <c r="B1069" s="112"/>
      <c r="C1069" s="112"/>
      <c r="D1069" s="112"/>
      <c r="E1069" s="112"/>
      <c r="F1069" s="112"/>
      <c r="G1069" s="112"/>
      <c r="H1069" s="112"/>
      <c r="I1069" s="112"/>
      <c r="J1069" s="112"/>
      <c r="K1069" s="112"/>
      <c r="L1069" s="112"/>
      <c r="M1069" s="112"/>
      <c r="N1069" s="112"/>
      <c r="O1069" s="112"/>
      <c r="P1069" s="112"/>
      <c r="Q1069" s="112"/>
      <c r="R1069" s="112"/>
      <c r="S1069" s="112"/>
      <c r="T1069" s="112"/>
      <c r="U1069" s="112"/>
      <c r="V1069" s="112"/>
      <c r="W1069" s="112"/>
      <c r="X1069" s="112"/>
      <c r="Y1069" s="112"/>
    </row>
    <row r="1070" spans="1:25">
      <c r="A1070" s="266"/>
      <c r="B1070" s="112"/>
      <c r="C1070" s="112"/>
      <c r="D1070" s="112"/>
      <c r="E1070" s="112"/>
      <c r="F1070" s="112"/>
      <c r="G1070" s="112"/>
      <c r="H1070" s="112"/>
      <c r="I1070" s="112"/>
      <c r="J1070" s="112"/>
      <c r="K1070" s="112"/>
      <c r="L1070" s="112"/>
      <c r="M1070" s="112"/>
      <c r="N1070" s="112"/>
      <c r="O1070" s="112"/>
      <c r="P1070" s="112"/>
      <c r="Q1070" s="112"/>
      <c r="R1070" s="112"/>
      <c r="S1070" s="112"/>
      <c r="T1070" s="112"/>
      <c r="U1070" s="112"/>
      <c r="V1070" s="112"/>
      <c r="W1070" s="112"/>
      <c r="X1070" s="112"/>
      <c r="Y1070" s="112"/>
    </row>
    <row r="1071" spans="1:25">
      <c r="A1071" s="266"/>
      <c r="B1071" s="112"/>
      <c r="C1071" s="112"/>
      <c r="D1071" s="112"/>
      <c r="E1071" s="112"/>
      <c r="F1071" s="112"/>
      <c r="G1071" s="112"/>
      <c r="H1071" s="112"/>
      <c r="I1071" s="112"/>
      <c r="J1071" s="112"/>
      <c r="K1071" s="112"/>
      <c r="L1071" s="112"/>
      <c r="M1071" s="112"/>
      <c r="N1071" s="112"/>
      <c r="O1071" s="112"/>
      <c r="P1071" s="112"/>
      <c r="Q1071" s="112"/>
      <c r="R1071" s="112"/>
      <c r="S1071" s="112"/>
      <c r="T1071" s="112"/>
      <c r="U1071" s="112"/>
      <c r="V1071" s="112"/>
      <c r="W1071" s="112"/>
      <c r="X1071" s="112"/>
      <c r="Y1071" s="112"/>
    </row>
    <row r="1072" spans="1:25">
      <c r="A1072" s="266"/>
      <c r="B1072" s="112"/>
      <c r="C1072" s="112"/>
      <c r="D1072" s="112"/>
      <c r="E1072" s="112"/>
      <c r="F1072" s="112"/>
      <c r="G1072" s="112"/>
      <c r="H1072" s="112"/>
      <c r="I1072" s="112"/>
      <c r="J1072" s="112"/>
      <c r="K1072" s="112"/>
      <c r="L1072" s="112"/>
      <c r="M1072" s="112"/>
      <c r="N1072" s="112"/>
      <c r="O1072" s="112"/>
      <c r="P1072" s="112"/>
      <c r="Q1072" s="112"/>
      <c r="R1072" s="112"/>
      <c r="S1072" s="112"/>
      <c r="T1072" s="112"/>
      <c r="U1072" s="112"/>
      <c r="V1072" s="112"/>
      <c r="W1072" s="112"/>
      <c r="X1072" s="112"/>
      <c r="Y1072" s="112"/>
    </row>
    <row r="1073" spans="1:25">
      <c r="A1073" s="266"/>
      <c r="B1073" s="112"/>
      <c r="C1073" s="112"/>
      <c r="D1073" s="112"/>
      <c r="E1073" s="112"/>
      <c r="F1073" s="112"/>
      <c r="G1073" s="112"/>
      <c r="H1073" s="112"/>
      <c r="I1073" s="112"/>
      <c r="J1073" s="112"/>
      <c r="K1073" s="112"/>
      <c r="L1073" s="112"/>
      <c r="M1073" s="112"/>
      <c r="N1073" s="112"/>
      <c r="O1073" s="112"/>
      <c r="P1073" s="112"/>
      <c r="Q1073" s="112"/>
      <c r="R1073" s="112"/>
      <c r="S1073" s="112"/>
      <c r="T1073" s="112"/>
      <c r="U1073" s="112"/>
      <c r="V1073" s="112"/>
      <c r="W1073" s="112"/>
      <c r="X1073" s="112"/>
      <c r="Y1073" s="112"/>
    </row>
    <row r="1074" spans="1:25">
      <c r="A1074" s="266"/>
      <c r="B1074" s="112"/>
      <c r="C1074" s="112"/>
      <c r="D1074" s="112"/>
      <c r="E1074" s="112"/>
      <c r="F1074" s="112"/>
      <c r="G1074" s="112"/>
      <c r="H1074" s="112"/>
      <c r="I1074" s="112"/>
      <c r="J1074" s="112"/>
      <c r="K1074" s="112"/>
      <c r="L1074" s="112"/>
      <c r="M1074" s="112"/>
      <c r="N1074" s="112"/>
      <c r="O1074" s="112"/>
      <c r="P1074" s="112"/>
      <c r="Q1074" s="112"/>
      <c r="R1074" s="112"/>
      <c r="S1074" s="112"/>
      <c r="T1074" s="112"/>
      <c r="U1074" s="112"/>
      <c r="V1074" s="112"/>
      <c r="W1074" s="112"/>
      <c r="X1074" s="112"/>
      <c r="Y1074" s="112"/>
    </row>
    <row r="1075" spans="1:25">
      <c r="A1075" s="266"/>
      <c r="B1075" s="112"/>
      <c r="C1075" s="112"/>
      <c r="D1075" s="112"/>
      <c r="E1075" s="112"/>
      <c r="F1075" s="112"/>
      <c r="G1075" s="112"/>
      <c r="H1075" s="112"/>
      <c r="I1075" s="112"/>
      <c r="J1075" s="112"/>
      <c r="K1075" s="112"/>
      <c r="L1075" s="112"/>
      <c r="M1075" s="112"/>
      <c r="N1075" s="112"/>
      <c r="O1075" s="112"/>
      <c r="P1075" s="112"/>
      <c r="Q1075" s="112"/>
      <c r="R1075" s="112"/>
      <c r="S1075" s="112"/>
      <c r="T1075" s="112"/>
      <c r="U1075" s="112"/>
      <c r="V1075" s="112"/>
      <c r="W1075" s="112"/>
      <c r="X1075" s="112"/>
      <c r="Y1075" s="112"/>
    </row>
    <row r="1076" spans="1:25">
      <c r="A1076" s="266"/>
      <c r="B1076" s="112"/>
      <c r="C1076" s="112"/>
      <c r="D1076" s="112"/>
      <c r="E1076" s="112"/>
      <c r="F1076" s="112"/>
      <c r="G1076" s="112"/>
      <c r="H1076" s="112"/>
      <c r="I1076" s="112"/>
      <c r="J1076" s="112"/>
      <c r="K1076" s="112"/>
      <c r="L1076" s="112"/>
      <c r="M1076" s="112"/>
      <c r="N1076" s="112"/>
      <c r="O1076" s="112"/>
      <c r="P1076" s="112"/>
      <c r="Q1076" s="112"/>
      <c r="R1076" s="112"/>
      <c r="S1076" s="112"/>
      <c r="T1076" s="112"/>
      <c r="U1076" s="112"/>
      <c r="V1076" s="112"/>
      <c r="W1076" s="112"/>
      <c r="X1076" s="112"/>
      <c r="Y1076" s="112"/>
    </row>
    <row r="1077" spans="1:25">
      <c r="A1077" s="266"/>
      <c r="B1077" s="112"/>
      <c r="C1077" s="112"/>
      <c r="D1077" s="112"/>
      <c r="E1077" s="112"/>
      <c r="F1077" s="112"/>
      <c r="G1077" s="112"/>
      <c r="H1077" s="112"/>
      <c r="I1077" s="112"/>
      <c r="J1077" s="112"/>
      <c r="K1077" s="112"/>
      <c r="L1077" s="112"/>
      <c r="M1077" s="112"/>
      <c r="N1077" s="112"/>
      <c r="O1077" s="112"/>
      <c r="P1077" s="112"/>
      <c r="Q1077" s="112"/>
      <c r="R1077" s="112"/>
      <c r="S1077" s="112"/>
      <c r="T1077" s="112"/>
      <c r="U1077" s="112"/>
      <c r="V1077" s="112"/>
      <c r="W1077" s="112"/>
      <c r="X1077" s="112"/>
      <c r="Y1077" s="112"/>
    </row>
    <row r="1078" spans="1:25">
      <c r="A1078" s="266"/>
      <c r="B1078" s="112"/>
      <c r="C1078" s="112"/>
      <c r="D1078" s="112"/>
      <c r="E1078" s="112"/>
      <c r="F1078" s="112"/>
      <c r="G1078" s="112"/>
      <c r="H1078" s="112"/>
      <c r="I1078" s="112"/>
      <c r="J1078" s="112"/>
      <c r="K1078" s="112"/>
      <c r="L1078" s="112"/>
      <c r="M1078" s="112"/>
      <c r="N1078" s="112"/>
      <c r="O1078" s="112"/>
      <c r="P1078" s="112"/>
      <c r="Q1078" s="112"/>
      <c r="R1078" s="112"/>
      <c r="S1078" s="112"/>
      <c r="T1078" s="112"/>
      <c r="U1078" s="112"/>
      <c r="V1078" s="112"/>
      <c r="W1078" s="112"/>
      <c r="X1078" s="112"/>
      <c r="Y1078" s="112"/>
    </row>
    <row r="1079" spans="1:25">
      <c r="A1079" s="266"/>
      <c r="B1079" s="112"/>
      <c r="C1079" s="112"/>
      <c r="D1079" s="112"/>
      <c r="E1079" s="112"/>
      <c r="F1079" s="112"/>
      <c r="G1079" s="112"/>
      <c r="H1079" s="112"/>
      <c r="I1079" s="112"/>
      <c r="J1079" s="112"/>
      <c r="K1079" s="112"/>
      <c r="L1079" s="112"/>
      <c r="M1079" s="112"/>
      <c r="N1079" s="112"/>
      <c r="O1079" s="112"/>
      <c r="P1079" s="112"/>
      <c r="Q1079" s="112"/>
      <c r="R1079" s="112"/>
      <c r="S1079" s="112"/>
      <c r="T1079" s="112"/>
      <c r="U1079" s="112"/>
      <c r="V1079" s="112"/>
      <c r="W1079" s="112"/>
      <c r="X1079" s="112"/>
      <c r="Y1079" s="112"/>
    </row>
    <row r="1080" spans="1:25">
      <c r="A1080" s="266"/>
      <c r="B1080" s="112"/>
      <c r="C1080" s="112"/>
      <c r="D1080" s="112"/>
      <c r="E1080" s="112"/>
      <c r="F1080" s="112"/>
      <c r="G1080" s="112"/>
      <c r="H1080" s="112"/>
      <c r="I1080" s="112"/>
      <c r="J1080" s="112"/>
      <c r="K1080" s="112"/>
      <c r="L1080" s="112"/>
      <c r="M1080" s="112"/>
      <c r="N1080" s="112"/>
      <c r="O1080" s="112"/>
      <c r="P1080" s="112"/>
      <c r="Q1080" s="112"/>
      <c r="R1080" s="112"/>
      <c r="S1080" s="112"/>
      <c r="T1080" s="112"/>
      <c r="U1080" s="112"/>
      <c r="V1080" s="112"/>
      <c r="W1080" s="112"/>
      <c r="X1080" s="112"/>
      <c r="Y1080" s="112"/>
    </row>
    <row r="1081" spans="1:25">
      <c r="A1081" s="266"/>
      <c r="B1081" s="112"/>
      <c r="C1081" s="112"/>
      <c r="D1081" s="112"/>
      <c r="E1081" s="112"/>
      <c r="F1081" s="112"/>
      <c r="G1081" s="112"/>
      <c r="H1081" s="112"/>
      <c r="I1081" s="112"/>
      <c r="J1081" s="112"/>
      <c r="K1081" s="112"/>
      <c r="L1081" s="112"/>
      <c r="M1081" s="112"/>
      <c r="N1081" s="112"/>
      <c r="O1081" s="112"/>
      <c r="P1081" s="112"/>
      <c r="Q1081" s="112"/>
      <c r="R1081" s="112"/>
      <c r="S1081" s="112"/>
      <c r="T1081" s="112"/>
      <c r="U1081" s="112"/>
      <c r="V1081" s="112"/>
      <c r="W1081" s="112"/>
      <c r="X1081" s="112"/>
      <c r="Y1081" s="112"/>
    </row>
    <row r="1082" spans="1:25">
      <c r="A1082" s="266"/>
      <c r="B1082" s="112"/>
      <c r="C1082" s="112"/>
      <c r="D1082" s="112"/>
      <c r="E1082" s="112"/>
      <c r="F1082" s="112"/>
      <c r="G1082" s="112"/>
      <c r="H1082" s="112"/>
      <c r="I1082" s="112"/>
      <c r="J1082" s="112"/>
      <c r="K1082" s="112"/>
      <c r="L1082" s="112"/>
      <c r="M1082" s="112"/>
      <c r="N1082" s="112"/>
      <c r="O1082" s="112"/>
      <c r="P1082" s="112"/>
      <c r="Q1082" s="112"/>
      <c r="R1082" s="112"/>
      <c r="S1082" s="112"/>
      <c r="T1082" s="112"/>
      <c r="U1082" s="112"/>
      <c r="V1082" s="112"/>
      <c r="W1082" s="112"/>
      <c r="X1082" s="112"/>
      <c r="Y1082" s="112"/>
    </row>
    <row r="1083" spans="1:25">
      <c r="A1083" s="266"/>
      <c r="B1083" s="112"/>
      <c r="C1083" s="112"/>
      <c r="D1083" s="112"/>
      <c r="E1083" s="112"/>
      <c r="F1083" s="112"/>
      <c r="G1083" s="112"/>
      <c r="H1083" s="112"/>
      <c r="I1083" s="112"/>
      <c r="J1083" s="112"/>
      <c r="K1083" s="112"/>
      <c r="L1083" s="112"/>
      <c r="M1083" s="112"/>
      <c r="N1083" s="112"/>
      <c r="O1083" s="112"/>
      <c r="P1083" s="112"/>
      <c r="Q1083" s="112"/>
      <c r="R1083" s="112"/>
      <c r="S1083" s="112"/>
      <c r="T1083" s="112"/>
      <c r="U1083" s="112"/>
      <c r="V1083" s="112"/>
      <c r="W1083" s="112"/>
      <c r="X1083" s="112"/>
      <c r="Y1083" s="112"/>
    </row>
    <row r="1084" spans="1:25">
      <c r="A1084" s="266"/>
      <c r="B1084" s="112"/>
      <c r="C1084" s="112"/>
      <c r="D1084" s="112"/>
      <c r="E1084" s="112"/>
      <c r="F1084" s="112"/>
      <c r="G1084" s="112"/>
      <c r="H1084" s="112"/>
      <c r="I1084" s="112"/>
      <c r="J1084" s="112"/>
      <c r="K1084" s="112"/>
      <c r="L1084" s="112"/>
      <c r="M1084" s="112"/>
      <c r="N1084" s="112"/>
      <c r="O1084" s="112"/>
      <c r="P1084" s="112"/>
      <c r="Q1084" s="112"/>
      <c r="R1084" s="112"/>
      <c r="S1084" s="112"/>
      <c r="T1084" s="112"/>
      <c r="U1084" s="112"/>
      <c r="V1084" s="112"/>
      <c r="W1084" s="112"/>
      <c r="X1084" s="112"/>
      <c r="Y1084" s="112"/>
    </row>
    <row r="1085" spans="1:25">
      <c r="A1085" s="266"/>
      <c r="B1085" s="112"/>
      <c r="C1085" s="112"/>
      <c r="D1085" s="112"/>
      <c r="E1085" s="112"/>
      <c r="F1085" s="112"/>
      <c r="G1085" s="112"/>
      <c r="H1085" s="112"/>
      <c r="I1085" s="112"/>
      <c r="J1085" s="112"/>
      <c r="K1085" s="112"/>
      <c r="L1085" s="112"/>
      <c r="M1085" s="112"/>
      <c r="N1085" s="112"/>
      <c r="O1085" s="112"/>
      <c r="P1085" s="112"/>
      <c r="Q1085" s="112"/>
      <c r="R1085" s="112"/>
      <c r="S1085" s="112"/>
      <c r="T1085" s="112"/>
      <c r="U1085" s="112"/>
      <c r="V1085" s="112"/>
      <c r="W1085" s="112"/>
      <c r="X1085" s="112"/>
      <c r="Y1085" s="112"/>
    </row>
    <row r="1086" spans="1:25">
      <c r="A1086" s="266"/>
      <c r="B1086" s="112"/>
      <c r="C1086" s="112"/>
      <c r="D1086" s="112"/>
      <c r="E1086" s="112"/>
      <c r="F1086" s="112"/>
      <c r="G1086" s="112"/>
      <c r="H1086" s="112"/>
      <c r="I1086" s="112"/>
      <c r="J1086" s="112"/>
      <c r="K1086" s="112"/>
      <c r="L1086" s="112"/>
      <c r="M1086" s="112"/>
      <c r="N1086" s="112"/>
      <c r="O1086" s="112"/>
      <c r="P1086" s="112"/>
      <c r="Q1086" s="112"/>
      <c r="R1086" s="112"/>
      <c r="S1086" s="112"/>
      <c r="T1086" s="112"/>
      <c r="U1086" s="112"/>
      <c r="V1086" s="112"/>
      <c r="W1086" s="112"/>
      <c r="X1086" s="112"/>
      <c r="Y1086" s="112"/>
    </row>
    <row r="1087" spans="1:25">
      <c r="A1087" s="266"/>
      <c r="B1087" s="112"/>
      <c r="C1087" s="112"/>
      <c r="D1087" s="112"/>
      <c r="E1087" s="112"/>
      <c r="F1087" s="112"/>
      <c r="G1087" s="112"/>
      <c r="H1087" s="112"/>
      <c r="I1087" s="112"/>
      <c r="J1087" s="112"/>
      <c r="K1087" s="112"/>
      <c r="L1087" s="112"/>
      <c r="M1087" s="112"/>
      <c r="N1087" s="112"/>
      <c r="O1087" s="112"/>
      <c r="P1087" s="112"/>
      <c r="Q1087" s="112"/>
      <c r="R1087" s="112"/>
      <c r="S1087" s="112"/>
      <c r="T1087" s="112"/>
      <c r="U1087" s="112"/>
      <c r="V1087" s="112"/>
      <c r="W1087" s="112"/>
      <c r="X1087" s="112"/>
      <c r="Y1087" s="112"/>
    </row>
    <row r="1088" spans="1:25">
      <c r="A1088" s="266"/>
      <c r="B1088" s="112"/>
      <c r="C1088" s="112"/>
      <c r="D1088" s="112"/>
      <c r="E1088" s="112"/>
      <c r="F1088" s="112"/>
      <c r="G1088" s="112"/>
      <c r="H1088" s="112"/>
      <c r="I1088" s="112"/>
      <c r="J1088" s="112"/>
      <c r="K1088" s="112"/>
      <c r="L1088" s="112"/>
      <c r="M1088" s="112"/>
      <c r="N1088" s="112"/>
      <c r="O1088" s="112"/>
      <c r="P1088" s="112"/>
      <c r="Q1088" s="112"/>
      <c r="R1088" s="112"/>
      <c r="S1088" s="112"/>
      <c r="T1088" s="112"/>
      <c r="U1088" s="112"/>
      <c r="V1088" s="112"/>
      <c r="W1088" s="112"/>
      <c r="X1088" s="112"/>
      <c r="Y1088" s="112"/>
    </row>
    <row r="1089" spans="1:25">
      <c r="A1089" s="266"/>
      <c r="B1089" s="112"/>
      <c r="C1089" s="112"/>
      <c r="D1089" s="112"/>
      <c r="E1089" s="112"/>
      <c r="F1089" s="112"/>
      <c r="G1089" s="112"/>
      <c r="H1089" s="112"/>
      <c r="I1089" s="112"/>
      <c r="J1089" s="112"/>
      <c r="K1089" s="112"/>
      <c r="L1089" s="112"/>
      <c r="M1089" s="112"/>
      <c r="N1089" s="112"/>
      <c r="O1089" s="112"/>
      <c r="P1089" s="112"/>
      <c r="Q1089" s="112"/>
      <c r="R1089" s="112"/>
      <c r="S1089" s="112"/>
      <c r="T1089" s="112"/>
      <c r="U1089" s="112"/>
      <c r="V1089" s="112"/>
      <c r="W1089" s="112"/>
      <c r="X1089" s="112"/>
      <c r="Y1089" s="112"/>
    </row>
    <row r="1090" spans="1:25">
      <c r="A1090" s="266"/>
      <c r="B1090" s="112"/>
      <c r="C1090" s="112"/>
      <c r="D1090" s="112"/>
      <c r="E1090" s="112"/>
      <c r="F1090" s="112"/>
      <c r="G1090" s="112"/>
      <c r="H1090" s="112"/>
      <c r="I1090" s="112"/>
      <c r="J1090" s="112"/>
      <c r="K1090" s="112"/>
      <c r="L1090" s="112"/>
      <c r="M1090" s="112"/>
      <c r="N1090" s="112"/>
      <c r="O1090" s="112"/>
      <c r="P1090" s="112"/>
      <c r="Q1090" s="112"/>
      <c r="R1090" s="112"/>
      <c r="S1090" s="112"/>
      <c r="T1090" s="112"/>
      <c r="U1090" s="112"/>
      <c r="V1090" s="112"/>
      <c r="W1090" s="112"/>
      <c r="X1090" s="112"/>
      <c r="Y1090" s="112"/>
    </row>
    <row r="1091" spans="1:25">
      <c r="A1091" s="266"/>
      <c r="B1091" s="112"/>
      <c r="C1091" s="112"/>
      <c r="D1091" s="112"/>
      <c r="E1091" s="112"/>
      <c r="F1091" s="112"/>
      <c r="G1091" s="112"/>
      <c r="H1091" s="112"/>
      <c r="I1091" s="112"/>
      <c r="J1091" s="112"/>
      <c r="K1091" s="112"/>
      <c r="L1091" s="112"/>
      <c r="M1091" s="112"/>
      <c r="N1091" s="112"/>
      <c r="O1091" s="112"/>
      <c r="P1091" s="112"/>
      <c r="Q1091" s="112"/>
      <c r="R1091" s="112"/>
      <c r="S1091" s="112"/>
      <c r="T1091" s="112"/>
      <c r="U1091" s="112"/>
      <c r="V1091" s="112"/>
      <c r="W1091" s="112"/>
      <c r="X1091" s="112"/>
      <c r="Y1091" s="112"/>
    </row>
    <row r="1092" spans="1:25">
      <c r="A1092" s="266"/>
      <c r="B1092" s="112"/>
      <c r="C1092" s="112"/>
      <c r="D1092" s="112"/>
      <c r="E1092" s="112"/>
      <c r="F1092" s="112"/>
      <c r="G1092" s="112"/>
      <c r="H1092" s="112"/>
      <c r="I1092" s="112"/>
      <c r="J1092" s="112"/>
      <c r="K1092" s="112"/>
      <c r="L1092" s="112"/>
      <c r="M1092" s="112"/>
      <c r="N1092" s="112"/>
      <c r="O1092" s="112"/>
      <c r="P1092" s="112"/>
      <c r="Q1092" s="112"/>
      <c r="R1092" s="112"/>
      <c r="S1092" s="112"/>
      <c r="T1092" s="112"/>
      <c r="U1092" s="112"/>
      <c r="V1092" s="112"/>
      <c r="W1092" s="112"/>
      <c r="X1092" s="112"/>
      <c r="Y1092" s="112"/>
    </row>
    <row r="1093" spans="1:25">
      <c r="A1093" s="266"/>
      <c r="B1093" s="112"/>
      <c r="C1093" s="112"/>
      <c r="D1093" s="112"/>
      <c r="E1093" s="112"/>
      <c r="F1093" s="112"/>
      <c r="G1093" s="112"/>
      <c r="H1093" s="112"/>
      <c r="I1093" s="112"/>
      <c r="J1093" s="112"/>
      <c r="K1093" s="112"/>
      <c r="L1093" s="112"/>
      <c r="M1093" s="112"/>
      <c r="N1093" s="112"/>
      <c r="O1093" s="112"/>
      <c r="P1093" s="112"/>
      <c r="Q1093" s="112"/>
      <c r="R1093" s="112"/>
      <c r="S1093" s="112"/>
      <c r="T1093" s="112"/>
      <c r="U1093" s="112"/>
      <c r="V1093" s="112"/>
      <c r="W1093" s="112"/>
      <c r="X1093" s="112"/>
      <c r="Y1093" s="112"/>
    </row>
    <row r="1094" spans="1:25">
      <c r="A1094" s="266"/>
      <c r="B1094" s="112"/>
      <c r="C1094" s="112"/>
      <c r="D1094" s="112"/>
      <c r="E1094" s="112"/>
      <c r="F1094" s="112"/>
      <c r="G1094" s="112"/>
      <c r="H1094" s="112"/>
      <c r="I1094" s="112"/>
      <c r="J1094" s="112"/>
      <c r="K1094" s="112"/>
      <c r="L1094" s="112"/>
      <c r="M1094" s="112"/>
      <c r="N1094" s="112"/>
      <c r="O1094" s="112"/>
      <c r="P1094" s="112"/>
      <c r="Q1094" s="112"/>
      <c r="R1094" s="112"/>
      <c r="S1094" s="112"/>
      <c r="T1094" s="112"/>
      <c r="U1094" s="112"/>
      <c r="V1094" s="112"/>
      <c r="W1094" s="112"/>
      <c r="X1094" s="112"/>
      <c r="Y1094" s="112"/>
    </row>
    <row r="1095" spans="1:25">
      <c r="A1095" s="266"/>
      <c r="B1095" s="112"/>
      <c r="C1095" s="112"/>
      <c r="D1095" s="112"/>
      <c r="E1095" s="112"/>
      <c r="F1095" s="112"/>
      <c r="G1095" s="112"/>
      <c r="H1095" s="112"/>
      <c r="I1095" s="112"/>
      <c r="J1095" s="112"/>
      <c r="K1095" s="112"/>
      <c r="L1095" s="112"/>
      <c r="M1095" s="112"/>
      <c r="N1095" s="112"/>
      <c r="O1095" s="112"/>
      <c r="P1095" s="112"/>
      <c r="Q1095" s="112"/>
      <c r="R1095" s="112"/>
      <c r="S1095" s="112"/>
      <c r="T1095" s="112"/>
      <c r="U1095" s="112"/>
      <c r="V1095" s="112"/>
      <c r="W1095" s="112"/>
      <c r="X1095" s="112"/>
      <c r="Y1095" s="112"/>
    </row>
    <row r="1096" spans="1:25">
      <c r="A1096" s="266"/>
      <c r="B1096" s="112"/>
      <c r="C1096" s="112"/>
      <c r="D1096" s="112"/>
      <c r="E1096" s="112"/>
      <c r="F1096" s="112"/>
      <c r="G1096" s="112"/>
      <c r="H1096" s="112"/>
      <c r="I1096" s="112"/>
      <c r="J1096" s="112"/>
      <c r="K1096" s="112"/>
      <c r="L1096" s="112"/>
      <c r="M1096" s="112"/>
      <c r="N1096" s="112"/>
      <c r="O1096" s="112"/>
      <c r="P1096" s="112"/>
      <c r="Q1096" s="112"/>
      <c r="R1096" s="112"/>
      <c r="S1096" s="112"/>
      <c r="T1096" s="112"/>
      <c r="U1096" s="112"/>
      <c r="V1096" s="112"/>
      <c r="W1096" s="112"/>
      <c r="X1096" s="112"/>
      <c r="Y1096" s="112"/>
    </row>
    <row r="1097" spans="1:25">
      <c r="A1097" s="266"/>
      <c r="B1097" s="112"/>
      <c r="C1097" s="112"/>
      <c r="D1097" s="112"/>
      <c r="E1097" s="112"/>
      <c r="F1097" s="112"/>
      <c r="G1097" s="112"/>
      <c r="H1097" s="112"/>
      <c r="I1097" s="112"/>
      <c r="J1097" s="112"/>
      <c r="K1097" s="112"/>
      <c r="L1097" s="112"/>
      <c r="M1097" s="112"/>
      <c r="N1097" s="112"/>
      <c r="O1097" s="112"/>
      <c r="P1097" s="112"/>
      <c r="Q1097" s="112"/>
      <c r="R1097" s="112"/>
      <c r="S1097" s="112"/>
      <c r="T1097" s="112"/>
      <c r="U1097" s="112"/>
      <c r="V1097" s="112"/>
      <c r="W1097" s="112"/>
      <c r="X1097" s="112"/>
      <c r="Y1097" s="112"/>
    </row>
    <row r="1098" spans="1:25">
      <c r="A1098" s="266"/>
      <c r="B1098" s="112"/>
      <c r="C1098" s="112"/>
      <c r="D1098" s="112"/>
      <c r="E1098" s="112"/>
      <c r="F1098" s="112"/>
      <c r="G1098" s="112"/>
      <c r="H1098" s="112"/>
      <c r="I1098" s="112"/>
      <c r="J1098" s="112"/>
      <c r="K1098" s="112"/>
      <c r="L1098" s="112"/>
      <c r="M1098" s="112"/>
      <c r="N1098" s="112"/>
      <c r="O1098" s="112"/>
      <c r="P1098" s="112"/>
      <c r="Q1098" s="112"/>
      <c r="R1098" s="112"/>
      <c r="S1098" s="112"/>
      <c r="T1098" s="112"/>
      <c r="U1098" s="112"/>
      <c r="V1098" s="112"/>
      <c r="W1098" s="112"/>
      <c r="X1098" s="112"/>
      <c r="Y1098" s="112"/>
    </row>
    <row r="1099" spans="1:25">
      <c r="A1099" s="266"/>
      <c r="B1099" s="112"/>
      <c r="C1099" s="112"/>
      <c r="D1099" s="112"/>
      <c r="E1099" s="112"/>
      <c r="F1099" s="112"/>
      <c r="G1099" s="112"/>
      <c r="H1099" s="112"/>
      <c r="I1099" s="112"/>
      <c r="J1099" s="112"/>
      <c r="K1099" s="112"/>
      <c r="L1099" s="112"/>
      <c r="M1099" s="112"/>
      <c r="N1099" s="112"/>
      <c r="O1099" s="112"/>
      <c r="P1099" s="112"/>
      <c r="Q1099" s="112"/>
      <c r="R1099" s="112"/>
      <c r="S1099" s="112"/>
      <c r="T1099" s="112"/>
      <c r="U1099" s="112"/>
      <c r="V1099" s="112"/>
      <c r="W1099" s="112"/>
      <c r="X1099" s="112"/>
      <c r="Y1099" s="112"/>
    </row>
    <row r="1100" spans="1:25">
      <c r="A1100" s="266"/>
      <c r="B1100" s="112"/>
      <c r="C1100" s="112"/>
      <c r="D1100" s="112"/>
      <c r="E1100" s="112"/>
      <c r="F1100" s="112"/>
      <c r="G1100" s="112"/>
      <c r="H1100" s="112"/>
      <c r="I1100" s="112"/>
      <c r="J1100" s="112"/>
      <c r="K1100" s="112"/>
      <c r="L1100" s="112"/>
      <c r="M1100" s="112"/>
      <c r="N1100" s="112"/>
      <c r="O1100" s="112"/>
      <c r="P1100" s="112"/>
      <c r="Q1100" s="112"/>
      <c r="R1100" s="112"/>
      <c r="S1100" s="112"/>
      <c r="T1100" s="112"/>
      <c r="U1100" s="112"/>
      <c r="V1100" s="112"/>
      <c r="W1100" s="112"/>
      <c r="X1100" s="112"/>
      <c r="Y1100" s="112"/>
    </row>
    <row r="1101" spans="1:25">
      <c r="A1101" s="266"/>
      <c r="B1101" s="112"/>
      <c r="C1101" s="112"/>
      <c r="D1101" s="112"/>
      <c r="E1101" s="112"/>
      <c r="F1101" s="112"/>
      <c r="G1101" s="112"/>
      <c r="H1101" s="112"/>
      <c r="I1101" s="112"/>
      <c r="J1101" s="112"/>
      <c r="K1101" s="112"/>
      <c r="L1101" s="112"/>
      <c r="M1101" s="112"/>
      <c r="N1101" s="112"/>
      <c r="O1101" s="112"/>
      <c r="P1101" s="112"/>
      <c r="Q1101" s="112"/>
      <c r="R1101" s="112"/>
      <c r="S1101" s="112"/>
      <c r="T1101" s="112"/>
      <c r="U1101" s="112"/>
      <c r="V1101" s="112"/>
      <c r="W1101" s="112"/>
      <c r="X1101" s="112"/>
      <c r="Y1101" s="112"/>
    </row>
    <row r="1102" spans="1:25">
      <c r="A1102" s="266"/>
      <c r="B1102" s="112"/>
      <c r="C1102" s="112"/>
      <c r="D1102" s="112"/>
      <c r="E1102" s="112"/>
      <c r="F1102" s="112"/>
      <c r="G1102" s="112"/>
      <c r="H1102" s="112"/>
      <c r="I1102" s="112"/>
      <c r="J1102" s="112"/>
      <c r="K1102" s="112"/>
      <c r="L1102" s="112"/>
      <c r="M1102" s="112"/>
      <c r="N1102" s="112"/>
      <c r="O1102" s="112"/>
      <c r="P1102" s="112"/>
      <c r="Q1102" s="112"/>
      <c r="R1102" s="112"/>
      <c r="S1102" s="112"/>
      <c r="T1102" s="112"/>
      <c r="U1102" s="112"/>
      <c r="V1102" s="112"/>
      <c r="W1102" s="112"/>
      <c r="X1102" s="112"/>
      <c r="Y1102" s="112"/>
    </row>
    <row r="1103" spans="1:25">
      <c r="A1103" s="266"/>
      <c r="B1103" s="112"/>
      <c r="C1103" s="112"/>
      <c r="D1103" s="112"/>
      <c r="E1103" s="112"/>
      <c r="F1103" s="112"/>
      <c r="G1103" s="112"/>
      <c r="H1103" s="112"/>
      <c r="I1103" s="112"/>
      <c r="J1103" s="112"/>
      <c r="K1103" s="112"/>
      <c r="L1103" s="112"/>
      <c r="M1103" s="112"/>
      <c r="N1103" s="112"/>
      <c r="O1103" s="112"/>
      <c r="P1103" s="112"/>
      <c r="Q1103" s="112"/>
      <c r="R1103" s="112"/>
      <c r="S1103" s="112"/>
      <c r="T1103" s="112"/>
      <c r="U1103" s="112"/>
      <c r="V1103" s="112"/>
      <c r="W1103" s="112"/>
      <c r="X1103" s="112"/>
      <c r="Y1103" s="112"/>
    </row>
    <row r="1104" spans="1:25">
      <c r="A1104" s="266"/>
      <c r="B1104" s="112"/>
      <c r="C1104" s="112"/>
      <c r="D1104" s="112"/>
      <c r="E1104" s="112"/>
      <c r="F1104" s="112"/>
      <c r="G1104" s="112"/>
      <c r="H1104" s="112"/>
      <c r="I1104" s="112"/>
      <c r="J1104" s="112"/>
      <c r="K1104" s="112"/>
      <c r="L1104" s="112"/>
      <c r="M1104" s="112"/>
      <c r="N1104" s="112"/>
      <c r="O1104" s="112"/>
      <c r="P1104" s="112"/>
      <c r="Q1104" s="112"/>
      <c r="R1104" s="112"/>
      <c r="S1104" s="112"/>
      <c r="T1104" s="112"/>
      <c r="U1104" s="112"/>
      <c r="V1104" s="112"/>
      <c r="W1104" s="112"/>
      <c r="X1104" s="112"/>
      <c r="Y1104" s="112"/>
    </row>
    <row r="1105" spans="1:25">
      <c r="A1105" s="266"/>
      <c r="B1105" s="112"/>
      <c r="C1105" s="112"/>
      <c r="D1105" s="112"/>
      <c r="E1105" s="112"/>
      <c r="F1105" s="112"/>
      <c r="G1105" s="112"/>
      <c r="H1105" s="112"/>
      <c r="I1105" s="112"/>
      <c r="J1105" s="112"/>
      <c r="K1105" s="112"/>
      <c r="L1105" s="112"/>
      <c r="M1105" s="112"/>
      <c r="N1105" s="112"/>
      <c r="O1105" s="112"/>
      <c r="P1105" s="112"/>
      <c r="Q1105" s="112"/>
      <c r="R1105" s="112"/>
      <c r="S1105" s="112"/>
      <c r="T1105" s="112"/>
      <c r="U1105" s="112"/>
      <c r="V1105" s="112"/>
      <c r="W1105" s="112"/>
      <c r="X1105" s="112"/>
      <c r="Y1105" s="112"/>
    </row>
    <row r="1106" spans="1:25">
      <c r="A1106" s="266"/>
      <c r="B1106" s="112"/>
      <c r="C1106" s="112"/>
      <c r="D1106" s="112"/>
      <c r="E1106" s="112"/>
      <c r="F1106" s="112"/>
      <c r="G1106" s="112"/>
      <c r="H1106" s="112"/>
      <c r="I1106" s="112"/>
      <c r="J1106" s="112"/>
      <c r="K1106" s="112"/>
      <c r="L1106" s="112"/>
      <c r="M1106" s="112"/>
      <c r="N1106" s="112"/>
      <c r="O1106" s="112"/>
      <c r="P1106" s="112"/>
      <c r="Q1106" s="112"/>
      <c r="R1106" s="112"/>
      <c r="S1106" s="112"/>
      <c r="T1106" s="112"/>
      <c r="U1106" s="112"/>
      <c r="V1106" s="112"/>
      <c r="W1106" s="112"/>
      <c r="X1106" s="112"/>
      <c r="Y1106" s="112"/>
    </row>
    <row r="1107" spans="1:25">
      <c r="A1107" s="266"/>
      <c r="B1107" s="112"/>
      <c r="C1107" s="112"/>
      <c r="D1107" s="112"/>
      <c r="E1107" s="112"/>
      <c r="F1107" s="112"/>
      <c r="G1107" s="112"/>
      <c r="H1107" s="112"/>
      <c r="I1107" s="112"/>
      <c r="J1107" s="112"/>
      <c r="K1107" s="112"/>
      <c r="L1107" s="112"/>
      <c r="M1107" s="112"/>
      <c r="N1107" s="112"/>
      <c r="O1107" s="112"/>
      <c r="P1107" s="112"/>
      <c r="Q1107" s="112"/>
      <c r="R1107" s="112"/>
      <c r="S1107" s="112"/>
      <c r="T1107" s="112"/>
      <c r="U1107" s="112"/>
      <c r="V1107" s="112"/>
      <c r="W1107" s="112"/>
      <c r="X1107" s="112"/>
      <c r="Y1107" s="112"/>
    </row>
    <row r="1108" spans="1:25">
      <c r="A1108" s="266"/>
      <c r="B1108" s="112"/>
      <c r="C1108" s="112"/>
      <c r="D1108" s="112"/>
      <c r="E1108" s="112"/>
      <c r="F1108" s="112"/>
      <c r="G1108" s="112"/>
      <c r="H1108" s="112"/>
      <c r="I1108" s="112"/>
      <c r="J1108" s="112"/>
      <c r="K1108" s="112"/>
      <c r="L1108" s="112"/>
      <c r="M1108" s="112"/>
      <c r="N1108" s="112"/>
      <c r="O1108" s="112"/>
      <c r="P1108" s="112"/>
      <c r="Q1108" s="112"/>
      <c r="R1108" s="112"/>
      <c r="S1108" s="112"/>
      <c r="T1108" s="112"/>
      <c r="U1108" s="112"/>
      <c r="V1108" s="112"/>
      <c r="W1108" s="112"/>
      <c r="X1108" s="112"/>
      <c r="Y1108" s="112"/>
    </row>
    <row r="1109" spans="1:25">
      <c r="A1109" s="266"/>
      <c r="B1109" s="112"/>
      <c r="C1109" s="112"/>
      <c r="D1109" s="112"/>
      <c r="E1109" s="112"/>
      <c r="F1109" s="112"/>
      <c r="G1109" s="112"/>
      <c r="H1109" s="112"/>
      <c r="I1109" s="112"/>
      <c r="J1109" s="112"/>
      <c r="K1109" s="112"/>
      <c r="L1109" s="112"/>
      <c r="M1109" s="112"/>
      <c r="N1109" s="112"/>
      <c r="O1109" s="112"/>
      <c r="P1109" s="112"/>
      <c r="Q1109" s="112"/>
      <c r="R1109" s="112"/>
      <c r="S1109" s="112"/>
      <c r="T1109" s="112"/>
      <c r="U1109" s="112"/>
      <c r="V1109" s="112"/>
      <c r="W1109" s="112"/>
      <c r="X1109" s="112"/>
      <c r="Y1109" s="112"/>
    </row>
    <row r="1110" spans="1:25">
      <c r="A1110" s="266"/>
      <c r="B1110" s="112"/>
      <c r="C1110" s="112"/>
      <c r="D1110" s="112"/>
      <c r="E1110" s="112"/>
      <c r="F1110" s="112"/>
      <c r="G1110" s="112"/>
      <c r="H1110" s="112"/>
      <c r="I1110" s="112"/>
      <c r="J1110" s="112"/>
      <c r="K1110" s="112"/>
      <c r="L1110" s="112"/>
      <c r="M1110" s="112"/>
      <c r="N1110" s="112"/>
      <c r="O1110" s="112"/>
      <c r="P1110" s="112"/>
      <c r="Q1110" s="112"/>
      <c r="R1110" s="112"/>
      <c r="S1110" s="112"/>
      <c r="T1110" s="112"/>
      <c r="U1110" s="112"/>
      <c r="V1110" s="112"/>
      <c r="W1110" s="112"/>
      <c r="X1110" s="112"/>
      <c r="Y1110" s="112"/>
    </row>
    <row r="1111" spans="1:25">
      <c r="A1111" s="266"/>
      <c r="B1111" s="112"/>
      <c r="C1111" s="112"/>
      <c r="D1111" s="112"/>
      <c r="E1111" s="112"/>
      <c r="F1111" s="112"/>
      <c r="G1111" s="112"/>
      <c r="H1111" s="112"/>
      <c r="I1111" s="112"/>
      <c r="J1111" s="112"/>
      <c r="K1111" s="112"/>
      <c r="L1111" s="112"/>
      <c r="M1111" s="112"/>
      <c r="N1111" s="112"/>
      <c r="O1111" s="112"/>
      <c r="P1111" s="112"/>
      <c r="Q1111" s="112"/>
      <c r="R1111" s="112"/>
      <c r="S1111" s="112"/>
      <c r="T1111" s="112"/>
      <c r="U1111" s="112"/>
      <c r="V1111" s="112"/>
      <c r="W1111" s="112"/>
      <c r="X1111" s="112"/>
      <c r="Y1111" s="112"/>
    </row>
    <row r="1112" spans="1:25">
      <c r="A1112" s="266"/>
      <c r="B1112" s="112"/>
      <c r="C1112" s="112"/>
      <c r="D1112" s="112"/>
      <c r="E1112" s="112"/>
      <c r="F1112" s="112"/>
      <c r="G1112" s="112"/>
      <c r="H1112" s="112"/>
      <c r="I1112" s="112"/>
      <c r="J1112" s="112"/>
      <c r="K1112" s="112"/>
      <c r="L1112" s="112"/>
      <c r="M1112" s="112"/>
      <c r="N1112" s="112"/>
      <c r="O1112" s="112"/>
      <c r="P1112" s="112"/>
      <c r="Q1112" s="112"/>
      <c r="R1112" s="112"/>
      <c r="S1112" s="112"/>
      <c r="T1112" s="112"/>
      <c r="U1112" s="112"/>
      <c r="V1112" s="112"/>
      <c r="W1112" s="112"/>
      <c r="X1112" s="112"/>
      <c r="Y1112" s="112"/>
    </row>
    <row r="1113" spans="1:25">
      <c r="A1113" s="266"/>
      <c r="B1113" s="112"/>
      <c r="C1113" s="112"/>
      <c r="D1113" s="112"/>
      <c r="E1113" s="112"/>
      <c r="F1113" s="112"/>
      <c r="G1113" s="112"/>
      <c r="H1113" s="112"/>
      <c r="I1113" s="112"/>
      <c r="J1113" s="112"/>
      <c r="K1113" s="112"/>
      <c r="L1113" s="112"/>
      <c r="M1113" s="112"/>
      <c r="N1113" s="112"/>
      <c r="O1113" s="112"/>
      <c r="P1113" s="112"/>
      <c r="Q1113" s="112"/>
      <c r="R1113" s="112"/>
      <c r="S1113" s="112"/>
      <c r="T1113" s="112"/>
      <c r="U1113" s="112"/>
      <c r="V1113" s="112"/>
      <c r="W1113" s="112"/>
      <c r="X1113" s="112"/>
      <c r="Y1113" s="112"/>
    </row>
    <row r="1114" spans="1:25">
      <c r="A1114" s="266"/>
      <c r="B1114" s="112"/>
      <c r="C1114" s="112"/>
      <c r="D1114" s="112"/>
      <c r="E1114" s="112"/>
      <c r="F1114" s="112"/>
      <c r="G1114" s="112"/>
      <c r="H1114" s="112"/>
      <c r="I1114" s="112"/>
      <c r="J1114" s="112"/>
      <c r="K1114" s="112"/>
      <c r="L1114" s="112"/>
      <c r="M1114" s="112"/>
      <c r="N1114" s="112"/>
      <c r="O1114" s="112"/>
      <c r="P1114" s="112"/>
      <c r="Q1114" s="112"/>
      <c r="R1114" s="112"/>
      <c r="S1114" s="112"/>
      <c r="T1114" s="112"/>
      <c r="U1114" s="112"/>
      <c r="V1114" s="112"/>
      <c r="W1114" s="112"/>
      <c r="X1114" s="112"/>
      <c r="Y1114" s="112"/>
    </row>
    <row r="1115" spans="1:25">
      <c r="A1115" s="266"/>
      <c r="B1115" s="112"/>
      <c r="C1115" s="112"/>
      <c r="D1115" s="112"/>
      <c r="E1115" s="112"/>
      <c r="F1115" s="112"/>
      <c r="G1115" s="112"/>
      <c r="H1115" s="112"/>
      <c r="I1115" s="112"/>
      <c r="J1115" s="112"/>
      <c r="K1115" s="112"/>
      <c r="L1115" s="112"/>
      <c r="M1115" s="112"/>
      <c r="N1115" s="112"/>
      <c r="O1115" s="112"/>
      <c r="P1115" s="112"/>
      <c r="Q1115" s="112"/>
      <c r="R1115" s="112"/>
      <c r="S1115" s="112"/>
      <c r="T1115" s="112"/>
      <c r="U1115" s="112"/>
      <c r="V1115" s="112"/>
      <c r="W1115" s="112"/>
      <c r="X1115" s="112"/>
      <c r="Y1115" s="112"/>
    </row>
    <row r="1116" spans="1:25">
      <c r="A1116" s="266"/>
      <c r="B1116" s="112"/>
      <c r="C1116" s="112"/>
      <c r="D1116" s="112"/>
      <c r="E1116" s="112"/>
      <c r="F1116" s="112"/>
      <c r="G1116" s="112"/>
      <c r="H1116" s="112"/>
      <c r="I1116" s="112"/>
      <c r="J1116" s="112"/>
      <c r="K1116" s="112"/>
      <c r="L1116" s="112"/>
      <c r="M1116" s="112"/>
      <c r="N1116" s="112"/>
      <c r="O1116" s="112"/>
      <c r="P1116" s="112"/>
      <c r="Q1116" s="112"/>
      <c r="R1116" s="112"/>
      <c r="S1116" s="112"/>
      <c r="T1116" s="112"/>
      <c r="U1116" s="112"/>
      <c r="V1116" s="112"/>
      <c r="W1116" s="112"/>
      <c r="X1116" s="112"/>
      <c r="Y1116" s="112"/>
    </row>
    <row r="1117" spans="1:25">
      <c r="A1117" s="266"/>
      <c r="B1117" s="112"/>
      <c r="C1117" s="112"/>
      <c r="D1117" s="112"/>
      <c r="E1117" s="112"/>
      <c r="F1117" s="112"/>
      <c r="G1117" s="112"/>
      <c r="H1117" s="112"/>
      <c r="I1117" s="112"/>
      <c r="J1117" s="112"/>
      <c r="K1117" s="112"/>
      <c r="L1117" s="112"/>
      <c r="M1117" s="112"/>
      <c r="N1117" s="112"/>
      <c r="O1117" s="112"/>
      <c r="P1117" s="112"/>
      <c r="Q1117" s="112"/>
      <c r="R1117" s="112"/>
      <c r="S1117" s="112"/>
      <c r="T1117" s="112"/>
      <c r="U1117" s="112"/>
      <c r="V1117" s="112"/>
      <c r="W1117" s="112"/>
      <c r="X1117" s="112"/>
      <c r="Y1117" s="112"/>
    </row>
    <row r="1118" spans="1:25">
      <c r="A1118" s="266"/>
      <c r="B1118" s="112"/>
      <c r="C1118" s="112"/>
      <c r="D1118" s="112"/>
      <c r="E1118" s="112"/>
      <c r="F1118" s="112"/>
      <c r="G1118" s="112"/>
      <c r="H1118" s="112"/>
      <c r="I1118" s="112"/>
      <c r="J1118" s="112"/>
      <c r="K1118" s="112"/>
      <c r="L1118" s="112"/>
      <c r="M1118" s="112"/>
      <c r="N1118" s="112"/>
      <c r="O1118" s="112"/>
      <c r="P1118" s="112"/>
      <c r="Q1118" s="112"/>
      <c r="R1118" s="112"/>
      <c r="S1118" s="112"/>
      <c r="T1118" s="112"/>
      <c r="U1118" s="112"/>
      <c r="V1118" s="112"/>
      <c r="W1118" s="112"/>
      <c r="X1118" s="112"/>
      <c r="Y1118" s="112"/>
    </row>
    <row r="1119" spans="1:25">
      <c r="A1119" s="266"/>
      <c r="B1119" s="112"/>
      <c r="C1119" s="112"/>
      <c r="D1119" s="112"/>
      <c r="E1119" s="112"/>
      <c r="F1119" s="112"/>
      <c r="G1119" s="112"/>
      <c r="H1119" s="112"/>
      <c r="I1119" s="112"/>
      <c r="J1119" s="112"/>
      <c r="K1119" s="112"/>
      <c r="L1119" s="112"/>
      <c r="M1119" s="112"/>
      <c r="N1119" s="112"/>
      <c r="O1119" s="112"/>
      <c r="P1119" s="112"/>
      <c r="Q1119" s="112"/>
      <c r="R1119" s="112"/>
      <c r="S1119" s="112"/>
      <c r="T1119" s="112"/>
      <c r="U1119" s="112"/>
      <c r="V1119" s="112"/>
      <c r="W1119" s="112"/>
      <c r="X1119" s="112"/>
      <c r="Y1119" s="112"/>
    </row>
    <row r="1120" spans="1:25">
      <c r="A1120" s="266"/>
      <c r="B1120" s="112"/>
      <c r="C1120" s="112"/>
      <c r="D1120" s="112"/>
      <c r="E1120" s="112"/>
      <c r="F1120" s="112"/>
      <c r="G1120" s="112"/>
      <c r="H1120" s="112"/>
      <c r="I1120" s="112"/>
      <c r="J1120" s="112"/>
      <c r="K1120" s="112"/>
      <c r="L1120" s="112"/>
      <c r="M1120" s="112"/>
      <c r="N1120" s="112"/>
      <c r="O1120" s="112"/>
      <c r="P1120" s="112"/>
      <c r="Q1120" s="112"/>
      <c r="R1120" s="112"/>
      <c r="S1120" s="112"/>
      <c r="T1120" s="112"/>
      <c r="U1120" s="112"/>
      <c r="V1120" s="112"/>
      <c r="W1120" s="112"/>
      <c r="X1120" s="112"/>
      <c r="Y1120" s="112"/>
    </row>
    <row r="1121" spans="1:25">
      <c r="A1121" s="266"/>
      <c r="B1121" s="112"/>
      <c r="C1121" s="112"/>
      <c r="D1121" s="112"/>
      <c r="E1121" s="112"/>
      <c r="F1121" s="112"/>
      <c r="G1121" s="112"/>
      <c r="H1121" s="112"/>
      <c r="I1121" s="112"/>
      <c r="J1121" s="112"/>
      <c r="K1121" s="112"/>
      <c r="L1121" s="112"/>
      <c r="M1121" s="112"/>
      <c r="N1121" s="112"/>
      <c r="O1121" s="112"/>
      <c r="P1121" s="112"/>
      <c r="Q1121" s="112"/>
      <c r="R1121" s="112"/>
      <c r="S1121" s="112"/>
      <c r="T1121" s="112"/>
      <c r="U1121" s="112"/>
      <c r="V1121" s="112"/>
      <c r="W1121" s="112"/>
      <c r="X1121" s="112"/>
      <c r="Y1121" s="112"/>
    </row>
    <row r="1122" spans="1:25">
      <c r="A1122" s="266"/>
      <c r="B1122" s="112"/>
      <c r="C1122" s="112"/>
      <c r="D1122" s="112"/>
      <c r="E1122" s="112"/>
      <c r="F1122" s="112"/>
      <c r="G1122" s="112"/>
      <c r="H1122" s="112"/>
      <c r="I1122" s="112"/>
      <c r="J1122" s="112"/>
      <c r="K1122" s="112"/>
      <c r="L1122" s="112"/>
      <c r="M1122" s="112"/>
      <c r="N1122" s="112"/>
      <c r="O1122" s="112"/>
      <c r="P1122" s="112"/>
      <c r="Q1122" s="112"/>
      <c r="R1122" s="112"/>
      <c r="S1122" s="112"/>
      <c r="T1122" s="112"/>
      <c r="U1122" s="112"/>
      <c r="V1122" s="112"/>
      <c r="W1122" s="112"/>
      <c r="X1122" s="112"/>
      <c r="Y1122" s="112"/>
    </row>
    <row r="1123" spans="1:25">
      <c r="A1123" s="266"/>
      <c r="B1123" s="112"/>
      <c r="C1123" s="112"/>
      <c r="D1123" s="112"/>
      <c r="E1123" s="112"/>
      <c r="F1123" s="112"/>
      <c r="G1123" s="112"/>
      <c r="H1123" s="112"/>
      <c r="I1123" s="112"/>
      <c r="J1123" s="112"/>
      <c r="K1123" s="112"/>
      <c r="L1123" s="112"/>
      <c r="M1123" s="112"/>
      <c r="N1123" s="112"/>
      <c r="O1123" s="112"/>
      <c r="P1123" s="112"/>
      <c r="Q1123" s="112"/>
      <c r="R1123" s="112"/>
      <c r="S1123" s="112"/>
      <c r="T1123" s="112"/>
      <c r="U1123" s="112"/>
      <c r="V1123" s="112"/>
      <c r="W1123" s="112"/>
      <c r="X1123" s="112"/>
      <c r="Y1123" s="112"/>
    </row>
    <row r="1124" spans="1:25">
      <c r="A1124" s="266"/>
      <c r="B1124" s="112"/>
      <c r="C1124" s="112"/>
      <c r="D1124" s="112"/>
      <c r="E1124" s="112"/>
      <c r="F1124" s="112"/>
      <c r="G1124" s="112"/>
      <c r="H1124" s="112"/>
      <c r="I1124" s="112"/>
      <c r="J1124" s="112"/>
      <c r="K1124" s="112"/>
      <c r="L1124" s="112"/>
      <c r="M1124" s="112"/>
      <c r="N1124" s="112"/>
      <c r="O1124" s="112"/>
      <c r="P1124" s="112"/>
      <c r="Q1124" s="112"/>
      <c r="R1124" s="112"/>
      <c r="S1124" s="112"/>
      <c r="T1124" s="112"/>
      <c r="U1124" s="112"/>
      <c r="V1124" s="112"/>
      <c r="W1124" s="112"/>
      <c r="X1124" s="112"/>
      <c r="Y1124" s="112"/>
    </row>
    <row r="1125" spans="1:25">
      <c r="A1125" s="266"/>
      <c r="B1125" s="112"/>
      <c r="C1125" s="112"/>
      <c r="D1125" s="112"/>
      <c r="E1125" s="112"/>
      <c r="F1125" s="112"/>
      <c r="G1125" s="112"/>
      <c r="H1125" s="112"/>
      <c r="I1125" s="112"/>
      <c r="J1125" s="112"/>
      <c r="K1125" s="112"/>
      <c r="L1125" s="112"/>
      <c r="M1125" s="112"/>
      <c r="N1125" s="112"/>
      <c r="O1125" s="112"/>
      <c r="P1125" s="112"/>
      <c r="Q1125" s="112"/>
      <c r="R1125" s="112"/>
      <c r="S1125" s="112"/>
      <c r="T1125" s="112"/>
      <c r="U1125" s="112"/>
      <c r="V1125" s="112"/>
      <c r="W1125" s="112"/>
      <c r="X1125" s="112"/>
      <c r="Y1125" s="112"/>
    </row>
    <row r="1126" spans="1:25">
      <c r="A1126" s="266"/>
      <c r="B1126" s="112"/>
      <c r="C1126" s="112"/>
      <c r="D1126" s="112"/>
      <c r="E1126" s="112"/>
      <c r="F1126" s="112"/>
      <c r="G1126" s="112"/>
      <c r="H1126" s="112"/>
      <c r="I1126" s="112"/>
      <c r="J1126" s="112"/>
      <c r="K1126" s="112"/>
      <c r="L1126" s="112"/>
      <c r="M1126" s="112"/>
      <c r="N1126" s="112"/>
      <c r="O1126" s="112"/>
      <c r="P1126" s="112"/>
      <c r="Q1126" s="112"/>
      <c r="R1126" s="112"/>
      <c r="S1126" s="112"/>
      <c r="T1126" s="112"/>
      <c r="U1126" s="112"/>
      <c r="V1126" s="112"/>
      <c r="W1126" s="112"/>
      <c r="X1126" s="112"/>
      <c r="Y1126" s="112"/>
    </row>
    <row r="1127" spans="1:25">
      <c r="A1127" s="266"/>
      <c r="B1127" s="112"/>
      <c r="C1127" s="112"/>
      <c r="D1127" s="112"/>
      <c r="E1127" s="112"/>
      <c r="F1127" s="112"/>
      <c r="G1127" s="112"/>
      <c r="H1127" s="112"/>
      <c r="I1127" s="112"/>
      <c r="J1127" s="112"/>
      <c r="K1127" s="112"/>
      <c r="L1127" s="112"/>
      <c r="M1127" s="112"/>
      <c r="N1127" s="112"/>
      <c r="O1127" s="112"/>
      <c r="P1127" s="112"/>
      <c r="Q1127" s="112"/>
      <c r="R1127" s="112"/>
      <c r="S1127" s="112"/>
      <c r="T1127" s="112"/>
      <c r="U1127" s="112"/>
      <c r="V1127" s="112"/>
      <c r="W1127" s="112"/>
      <c r="X1127" s="112"/>
      <c r="Y1127" s="112"/>
    </row>
    <row r="1128" spans="1:25">
      <c r="A1128" s="266"/>
      <c r="B1128" s="112"/>
      <c r="C1128" s="112"/>
      <c r="D1128" s="112"/>
      <c r="E1128" s="112"/>
      <c r="F1128" s="112"/>
      <c r="G1128" s="112"/>
      <c r="H1128" s="112"/>
      <c r="I1128" s="112"/>
      <c r="J1128" s="112"/>
      <c r="K1128" s="112"/>
      <c r="L1128" s="112"/>
      <c r="M1128" s="112"/>
      <c r="N1128" s="112"/>
      <c r="O1128" s="112"/>
      <c r="P1128" s="112"/>
      <c r="Q1128" s="112"/>
      <c r="R1128" s="112"/>
      <c r="S1128" s="112"/>
      <c r="T1128" s="112"/>
      <c r="U1128" s="112"/>
      <c r="V1128" s="112"/>
      <c r="W1128" s="112"/>
      <c r="X1128" s="112"/>
      <c r="Y1128" s="112"/>
    </row>
    <row r="1129" spans="1:25">
      <c r="A1129" s="266"/>
      <c r="B1129" s="112"/>
      <c r="C1129" s="112"/>
      <c r="D1129" s="112"/>
      <c r="E1129" s="112"/>
      <c r="F1129" s="112"/>
      <c r="G1129" s="112"/>
      <c r="H1129" s="112"/>
      <c r="I1129" s="112"/>
      <c r="J1129" s="112"/>
      <c r="K1129" s="112"/>
      <c r="L1129" s="112"/>
      <c r="M1129" s="112"/>
      <c r="N1129" s="112"/>
      <c r="O1129" s="112"/>
      <c r="P1129" s="112"/>
      <c r="Q1129" s="112"/>
      <c r="R1129" s="112"/>
      <c r="S1129" s="112"/>
      <c r="T1129" s="112"/>
      <c r="U1129" s="112"/>
      <c r="V1129" s="112"/>
      <c r="W1129" s="112"/>
      <c r="X1129" s="112"/>
      <c r="Y1129" s="112"/>
    </row>
    <row r="1130" spans="1:25">
      <c r="A1130" s="266"/>
      <c r="B1130" s="112"/>
      <c r="C1130" s="112"/>
      <c r="D1130" s="112"/>
      <c r="E1130" s="112"/>
      <c r="F1130" s="112"/>
      <c r="G1130" s="112"/>
      <c r="H1130" s="112"/>
      <c r="I1130" s="112"/>
      <c r="J1130" s="112"/>
      <c r="K1130" s="112"/>
      <c r="L1130" s="112"/>
      <c r="M1130" s="112"/>
      <c r="N1130" s="112"/>
      <c r="O1130" s="112"/>
      <c r="P1130" s="112"/>
      <c r="Q1130" s="112"/>
      <c r="R1130" s="112"/>
      <c r="S1130" s="112"/>
      <c r="T1130" s="112"/>
      <c r="U1130" s="112"/>
      <c r="V1130" s="112"/>
      <c r="W1130" s="112"/>
      <c r="X1130" s="112"/>
      <c r="Y1130" s="112"/>
    </row>
    <row r="1131" spans="1:25">
      <c r="A1131" s="266"/>
      <c r="B1131" s="112"/>
      <c r="C1131" s="112"/>
      <c r="D1131" s="112"/>
      <c r="E1131" s="112"/>
      <c r="F1131" s="112"/>
      <c r="G1131" s="112"/>
      <c r="H1131" s="112"/>
      <c r="I1131" s="112"/>
      <c r="J1131" s="112"/>
      <c r="K1131" s="112"/>
      <c r="L1131" s="112"/>
      <c r="M1131" s="112"/>
      <c r="N1131" s="112"/>
      <c r="O1131" s="112"/>
      <c r="P1131" s="112"/>
      <c r="Q1131" s="112"/>
      <c r="R1131" s="112"/>
      <c r="S1131" s="112"/>
      <c r="T1131" s="112"/>
      <c r="U1131" s="112"/>
      <c r="V1131" s="112"/>
      <c r="W1131" s="112"/>
      <c r="X1131" s="112"/>
      <c r="Y1131" s="112"/>
    </row>
    <row r="1132" spans="1:25">
      <c r="A1132" s="266"/>
      <c r="B1132" s="112"/>
      <c r="C1132" s="112"/>
      <c r="D1132" s="112"/>
      <c r="E1132" s="112"/>
      <c r="F1132" s="112"/>
      <c r="G1132" s="112"/>
      <c r="H1132" s="112"/>
      <c r="I1132" s="112"/>
      <c r="J1132" s="112"/>
      <c r="K1132" s="112"/>
      <c r="L1132" s="112"/>
      <c r="M1132" s="112"/>
      <c r="N1132" s="112"/>
      <c r="O1132" s="112"/>
      <c r="P1132" s="112"/>
      <c r="Q1132" s="112"/>
      <c r="R1132" s="112"/>
      <c r="S1132" s="112"/>
      <c r="T1132" s="112"/>
      <c r="U1132" s="112"/>
      <c r="V1132" s="112"/>
      <c r="W1132" s="112"/>
      <c r="X1132" s="112"/>
      <c r="Y1132" s="112"/>
    </row>
    <row r="1133" spans="1:25">
      <c r="A1133" s="266"/>
      <c r="B1133" s="112"/>
      <c r="C1133" s="112"/>
      <c r="D1133" s="112"/>
      <c r="E1133" s="112"/>
      <c r="F1133" s="112"/>
      <c r="G1133" s="112"/>
      <c r="H1133" s="112"/>
      <c r="I1133" s="112"/>
      <c r="J1133" s="112"/>
      <c r="K1133" s="112"/>
      <c r="L1133" s="112"/>
      <c r="M1133" s="112"/>
      <c r="N1133" s="112"/>
      <c r="O1133" s="112"/>
      <c r="P1133" s="112"/>
      <c r="Q1133" s="112"/>
      <c r="R1133" s="112"/>
      <c r="S1133" s="112"/>
      <c r="T1133" s="112"/>
      <c r="U1133" s="112"/>
      <c r="V1133" s="112"/>
      <c r="W1133" s="112"/>
      <c r="X1133" s="112"/>
      <c r="Y1133" s="112"/>
    </row>
    <row r="1134" spans="1:25">
      <c r="A1134" s="266"/>
      <c r="B1134" s="112"/>
      <c r="C1134" s="112"/>
      <c r="D1134" s="112"/>
      <c r="E1134" s="112"/>
      <c r="F1134" s="112"/>
      <c r="G1134" s="112"/>
      <c r="H1134" s="112"/>
      <c r="I1134" s="112"/>
      <c r="J1134" s="112"/>
      <c r="K1134" s="112"/>
      <c r="L1134" s="112"/>
      <c r="M1134" s="112"/>
      <c r="N1134" s="112"/>
      <c r="O1134" s="112"/>
      <c r="P1134" s="112"/>
      <c r="Q1134" s="112"/>
      <c r="R1134" s="112"/>
      <c r="S1134" s="112"/>
      <c r="T1134" s="112"/>
      <c r="U1134" s="112"/>
      <c r="V1134" s="112"/>
      <c r="W1134" s="112"/>
      <c r="X1134" s="112"/>
      <c r="Y1134" s="112"/>
    </row>
    <row r="1135" spans="1:25">
      <c r="A1135" s="266"/>
      <c r="B1135" s="112"/>
      <c r="C1135" s="112"/>
      <c r="D1135" s="112"/>
      <c r="E1135" s="112"/>
      <c r="F1135" s="112"/>
      <c r="G1135" s="112"/>
      <c r="H1135" s="112"/>
      <c r="I1135" s="112"/>
      <c r="J1135" s="112"/>
      <c r="K1135" s="112"/>
      <c r="L1135" s="112"/>
      <c r="M1135" s="112"/>
      <c r="N1135" s="112"/>
      <c r="O1135" s="112"/>
      <c r="P1135" s="112"/>
      <c r="Q1135" s="112"/>
      <c r="R1135" s="112"/>
      <c r="S1135" s="112"/>
      <c r="T1135" s="112"/>
      <c r="U1135" s="112"/>
      <c r="V1135" s="112"/>
      <c r="W1135" s="112"/>
      <c r="X1135" s="112"/>
      <c r="Y1135" s="112"/>
    </row>
    <row r="1136" spans="1:25">
      <c r="A1136" s="266"/>
      <c r="B1136" s="112"/>
      <c r="C1136" s="112"/>
      <c r="D1136" s="112"/>
      <c r="E1136" s="112"/>
      <c r="F1136" s="112"/>
      <c r="G1136" s="112"/>
      <c r="H1136" s="112"/>
      <c r="I1136" s="112"/>
      <c r="J1136" s="112"/>
      <c r="K1136" s="112"/>
      <c r="L1136" s="112"/>
      <c r="M1136" s="112"/>
      <c r="N1136" s="112"/>
      <c r="O1136" s="112"/>
      <c r="P1136" s="112"/>
      <c r="Q1136" s="112"/>
      <c r="R1136" s="112"/>
      <c r="S1136" s="112"/>
      <c r="T1136" s="112"/>
      <c r="U1136" s="112"/>
      <c r="V1136" s="112"/>
      <c r="W1136" s="112"/>
      <c r="X1136" s="112"/>
      <c r="Y1136" s="112"/>
    </row>
    <row r="1137" spans="1:25">
      <c r="A1137" s="266"/>
      <c r="B1137" s="112"/>
      <c r="C1137" s="112"/>
      <c r="D1137" s="112"/>
      <c r="E1137" s="112"/>
      <c r="F1137" s="112"/>
      <c r="G1137" s="112"/>
      <c r="H1137" s="112"/>
      <c r="I1137" s="112"/>
      <c r="J1137" s="112"/>
      <c r="K1137" s="112"/>
      <c r="L1137" s="112"/>
      <c r="M1137" s="112"/>
      <c r="N1137" s="112"/>
      <c r="O1137" s="112"/>
      <c r="P1137" s="112"/>
      <c r="Q1137" s="112"/>
      <c r="R1137" s="112"/>
      <c r="S1137" s="112"/>
      <c r="T1137" s="112"/>
      <c r="U1137" s="112"/>
      <c r="V1137" s="112"/>
      <c r="W1137" s="112"/>
      <c r="X1137" s="112"/>
      <c r="Y1137" s="112"/>
    </row>
    <row r="1138" spans="1:25">
      <c r="A1138" s="266"/>
      <c r="B1138" s="112"/>
      <c r="C1138" s="112"/>
      <c r="D1138" s="112"/>
      <c r="E1138" s="112"/>
      <c r="F1138" s="112"/>
      <c r="G1138" s="112"/>
      <c r="H1138" s="112"/>
      <c r="I1138" s="112"/>
      <c r="J1138" s="112"/>
      <c r="K1138" s="112"/>
      <c r="L1138" s="112"/>
      <c r="M1138" s="112"/>
      <c r="N1138" s="112"/>
      <c r="O1138" s="112"/>
      <c r="P1138" s="112"/>
      <c r="Q1138" s="112"/>
      <c r="R1138" s="112"/>
      <c r="S1138" s="112"/>
      <c r="T1138" s="112"/>
      <c r="U1138" s="112"/>
      <c r="V1138" s="112"/>
      <c r="W1138" s="112"/>
      <c r="X1138" s="112"/>
      <c r="Y1138" s="112"/>
    </row>
    <row r="1139" spans="1:25">
      <c r="A1139" s="266"/>
      <c r="B1139" s="112"/>
      <c r="C1139" s="112"/>
      <c r="D1139" s="112"/>
      <c r="E1139" s="112"/>
      <c r="F1139" s="112"/>
      <c r="G1139" s="112"/>
      <c r="H1139" s="112"/>
      <c r="I1139" s="112"/>
      <c r="J1139" s="112"/>
      <c r="K1139" s="112"/>
      <c r="L1139" s="112"/>
      <c r="M1139" s="112"/>
      <c r="N1139" s="112"/>
      <c r="O1139" s="112"/>
      <c r="P1139" s="112"/>
      <c r="Q1139" s="112"/>
      <c r="R1139" s="112"/>
      <c r="S1139" s="112"/>
      <c r="T1139" s="112"/>
      <c r="U1139" s="112"/>
      <c r="V1139" s="112"/>
      <c r="W1139" s="112"/>
      <c r="X1139" s="112"/>
      <c r="Y1139" s="112"/>
    </row>
    <row r="1140" spans="1:25">
      <c r="A1140" s="266"/>
      <c r="B1140" s="112"/>
      <c r="C1140" s="112"/>
      <c r="D1140" s="112"/>
      <c r="E1140" s="112"/>
      <c r="F1140" s="112"/>
      <c r="G1140" s="112"/>
      <c r="H1140" s="112"/>
      <c r="I1140" s="112"/>
      <c r="J1140" s="112"/>
      <c r="K1140" s="112"/>
      <c r="L1140" s="112"/>
      <c r="M1140" s="112"/>
      <c r="N1140" s="112"/>
      <c r="O1140" s="112"/>
      <c r="P1140" s="112"/>
      <c r="Q1140" s="112"/>
      <c r="R1140" s="112"/>
      <c r="S1140" s="112"/>
      <c r="T1140" s="112"/>
      <c r="U1140" s="112"/>
      <c r="V1140" s="112"/>
      <c r="W1140" s="112"/>
      <c r="X1140" s="112"/>
      <c r="Y1140" s="112"/>
    </row>
    <row r="1141" spans="1:25">
      <c r="A1141" s="266"/>
      <c r="B1141" s="112"/>
      <c r="C1141" s="112"/>
      <c r="D1141" s="112"/>
      <c r="E1141" s="112"/>
      <c r="F1141" s="112"/>
      <c r="G1141" s="112"/>
      <c r="H1141" s="112"/>
      <c r="I1141" s="112"/>
      <c r="J1141" s="112"/>
      <c r="K1141" s="112"/>
      <c r="L1141" s="112"/>
      <c r="M1141" s="112"/>
      <c r="N1141" s="112"/>
      <c r="O1141" s="112"/>
      <c r="P1141" s="112"/>
      <c r="Q1141" s="112"/>
      <c r="R1141" s="112"/>
      <c r="S1141" s="112"/>
      <c r="T1141" s="112"/>
      <c r="U1141" s="112"/>
      <c r="V1141" s="112"/>
      <c r="W1141" s="112"/>
      <c r="X1141" s="112"/>
      <c r="Y1141" s="112"/>
    </row>
    <row r="1142" spans="1:25">
      <c r="A1142" s="266"/>
      <c r="B1142" s="112"/>
      <c r="C1142" s="112"/>
      <c r="D1142" s="112"/>
      <c r="E1142" s="112"/>
      <c r="F1142" s="112"/>
      <c r="G1142" s="112"/>
      <c r="H1142" s="112"/>
      <c r="I1142" s="112"/>
      <c r="J1142" s="112"/>
      <c r="K1142" s="112"/>
      <c r="L1142" s="112"/>
      <c r="M1142" s="112"/>
      <c r="N1142" s="112"/>
      <c r="O1142" s="112"/>
      <c r="P1142" s="112"/>
      <c r="Q1142" s="112"/>
      <c r="R1142" s="112"/>
      <c r="S1142" s="112"/>
      <c r="T1142" s="112"/>
      <c r="U1142" s="112"/>
      <c r="V1142" s="112"/>
      <c r="W1142" s="112"/>
      <c r="X1142" s="112"/>
      <c r="Y1142" s="112"/>
    </row>
    <row r="1143" spans="1:25">
      <c r="A1143" s="266"/>
      <c r="B1143" s="112"/>
      <c r="C1143" s="112"/>
      <c r="D1143" s="112"/>
      <c r="E1143" s="112"/>
      <c r="F1143" s="112"/>
      <c r="G1143" s="112"/>
      <c r="H1143" s="112"/>
      <c r="I1143" s="112"/>
      <c r="J1143" s="112"/>
      <c r="K1143" s="112"/>
      <c r="L1143" s="112"/>
      <c r="M1143" s="112"/>
      <c r="N1143" s="112"/>
      <c r="O1143" s="112"/>
      <c r="P1143" s="112"/>
      <c r="Q1143" s="112"/>
      <c r="R1143" s="112"/>
      <c r="S1143" s="112"/>
      <c r="T1143" s="112"/>
      <c r="U1143" s="112"/>
      <c r="V1143" s="112"/>
      <c r="W1143" s="112"/>
      <c r="X1143" s="112"/>
      <c r="Y1143" s="112"/>
    </row>
    <row r="1144" spans="1:25">
      <c r="A1144" s="266"/>
      <c r="B1144" s="112"/>
      <c r="C1144" s="112"/>
      <c r="D1144" s="112"/>
      <c r="E1144" s="112"/>
      <c r="F1144" s="112"/>
      <c r="G1144" s="112"/>
      <c r="H1144" s="112"/>
      <c r="I1144" s="112"/>
      <c r="J1144" s="112"/>
      <c r="K1144" s="112"/>
      <c r="L1144" s="112"/>
      <c r="M1144" s="112"/>
      <c r="N1144" s="112"/>
      <c r="O1144" s="112"/>
      <c r="P1144" s="112"/>
      <c r="Q1144" s="112"/>
      <c r="R1144" s="112"/>
      <c r="S1144" s="112"/>
      <c r="T1144" s="112"/>
      <c r="U1144" s="112"/>
      <c r="V1144" s="112"/>
      <c r="W1144" s="112"/>
      <c r="X1144" s="112"/>
      <c r="Y1144" s="112"/>
    </row>
    <row r="1145" spans="1:25">
      <c r="A1145" s="266"/>
      <c r="B1145" s="112"/>
      <c r="C1145" s="112"/>
      <c r="D1145" s="112"/>
      <c r="E1145" s="112"/>
      <c r="F1145" s="112"/>
      <c r="G1145" s="112"/>
      <c r="H1145" s="112"/>
      <c r="I1145" s="112"/>
      <c r="J1145" s="112"/>
      <c r="K1145" s="112"/>
      <c r="L1145" s="112"/>
      <c r="M1145" s="112"/>
      <c r="N1145" s="112"/>
      <c r="O1145" s="112"/>
      <c r="P1145" s="112"/>
      <c r="Q1145" s="112"/>
      <c r="R1145" s="112"/>
      <c r="S1145" s="112"/>
      <c r="T1145" s="112"/>
      <c r="U1145" s="112"/>
      <c r="V1145" s="112"/>
      <c r="W1145" s="112"/>
      <c r="X1145" s="112"/>
      <c r="Y1145" s="112"/>
    </row>
    <row r="1146" spans="1:25">
      <c r="A1146" s="266"/>
      <c r="B1146" s="112"/>
      <c r="C1146" s="112"/>
      <c r="D1146" s="112"/>
      <c r="E1146" s="112"/>
      <c r="F1146" s="112"/>
      <c r="G1146" s="112"/>
      <c r="H1146" s="112"/>
      <c r="I1146" s="112"/>
      <c r="J1146" s="112"/>
      <c r="K1146" s="112"/>
      <c r="L1146" s="112"/>
      <c r="M1146" s="112"/>
      <c r="N1146" s="112"/>
      <c r="O1146" s="112"/>
      <c r="P1146" s="112"/>
      <c r="Q1146" s="112"/>
      <c r="R1146" s="112"/>
      <c r="S1146" s="112"/>
      <c r="T1146" s="112"/>
      <c r="U1146" s="112"/>
      <c r="V1146" s="112"/>
      <c r="W1146" s="112"/>
      <c r="X1146" s="112"/>
      <c r="Y1146" s="112"/>
    </row>
    <row r="1147" spans="1:25">
      <c r="A1147" s="266"/>
      <c r="B1147" s="112"/>
      <c r="C1147" s="112"/>
      <c r="D1147" s="112"/>
      <c r="E1147" s="112"/>
      <c r="F1147" s="112"/>
      <c r="G1147" s="112"/>
      <c r="H1147" s="112"/>
      <c r="I1147" s="112"/>
      <c r="J1147" s="112"/>
      <c r="K1147" s="112"/>
      <c r="L1147" s="112"/>
      <c r="M1147" s="112"/>
      <c r="N1147" s="112"/>
      <c r="O1147" s="112"/>
      <c r="P1147" s="112"/>
      <c r="Q1147" s="112"/>
      <c r="R1147" s="112"/>
      <c r="S1147" s="112"/>
      <c r="T1147" s="112"/>
      <c r="U1147" s="112"/>
      <c r="V1147" s="112"/>
      <c r="W1147" s="112"/>
      <c r="X1147" s="112"/>
      <c r="Y1147" s="112"/>
    </row>
    <row r="1148" spans="1:25">
      <c r="A1148" s="266"/>
      <c r="B1148" s="112"/>
      <c r="C1148" s="112"/>
      <c r="D1148" s="112"/>
      <c r="E1148" s="112"/>
      <c r="F1148" s="112"/>
      <c r="G1148" s="112"/>
      <c r="H1148" s="112"/>
      <c r="I1148" s="112"/>
      <c r="J1148" s="112"/>
      <c r="K1148" s="112"/>
      <c r="L1148" s="112"/>
      <c r="M1148" s="112"/>
      <c r="N1148" s="112"/>
      <c r="O1148" s="112"/>
      <c r="P1148" s="112"/>
      <c r="Q1148" s="112"/>
      <c r="R1148" s="112"/>
      <c r="S1148" s="112"/>
      <c r="T1148" s="112"/>
      <c r="U1148" s="112"/>
      <c r="V1148" s="112"/>
      <c r="W1148" s="112"/>
      <c r="X1148" s="112"/>
      <c r="Y1148" s="112"/>
    </row>
    <row r="1149" spans="1:25">
      <c r="A1149" s="266"/>
      <c r="B1149" s="112"/>
      <c r="C1149" s="112"/>
      <c r="D1149" s="112"/>
      <c r="E1149" s="112"/>
      <c r="F1149" s="112"/>
      <c r="G1149" s="112"/>
      <c r="H1149" s="112"/>
      <c r="I1149" s="112"/>
      <c r="J1149" s="112"/>
      <c r="K1149" s="112"/>
      <c r="L1149" s="112"/>
      <c r="M1149" s="112"/>
      <c r="N1149" s="112"/>
      <c r="O1149" s="112"/>
      <c r="P1149" s="112"/>
      <c r="Q1149" s="112"/>
      <c r="R1149" s="112"/>
      <c r="S1149" s="112"/>
      <c r="T1149" s="112"/>
      <c r="U1149" s="112"/>
      <c r="V1149" s="112"/>
      <c r="W1149" s="112"/>
      <c r="X1149" s="112"/>
      <c r="Y1149" s="112"/>
    </row>
    <row r="1150" spans="1:25">
      <c r="A1150" s="266"/>
      <c r="B1150" s="112"/>
      <c r="C1150" s="112"/>
      <c r="D1150" s="112"/>
      <c r="E1150" s="112"/>
      <c r="F1150" s="112"/>
      <c r="G1150" s="112"/>
      <c r="H1150" s="112"/>
      <c r="I1150" s="112"/>
      <c r="J1150" s="112"/>
      <c r="K1150" s="112"/>
      <c r="L1150" s="112"/>
      <c r="M1150" s="112"/>
      <c r="N1150" s="112"/>
      <c r="O1150" s="112"/>
      <c r="P1150" s="112"/>
      <c r="Q1150" s="112"/>
      <c r="R1150" s="112"/>
      <c r="S1150" s="112"/>
      <c r="T1150" s="112"/>
      <c r="U1150" s="112"/>
      <c r="V1150" s="112"/>
      <c r="W1150" s="112"/>
      <c r="X1150" s="112"/>
      <c r="Y1150" s="112"/>
    </row>
    <row r="1151" spans="1:25">
      <c r="A1151" s="266"/>
      <c r="B1151" s="112"/>
      <c r="C1151" s="112"/>
      <c r="D1151" s="112"/>
      <c r="E1151" s="112"/>
      <c r="F1151" s="112"/>
      <c r="G1151" s="112"/>
      <c r="H1151" s="112"/>
      <c r="I1151" s="112"/>
      <c r="J1151" s="112"/>
      <c r="K1151" s="112"/>
      <c r="L1151" s="112"/>
      <c r="M1151" s="112"/>
      <c r="N1151" s="112"/>
      <c r="O1151" s="112"/>
      <c r="P1151" s="112"/>
      <c r="Q1151" s="112"/>
      <c r="R1151" s="112"/>
      <c r="S1151" s="112"/>
      <c r="T1151" s="112"/>
      <c r="U1151" s="112"/>
      <c r="V1151" s="112"/>
      <c r="W1151" s="112"/>
      <c r="X1151" s="112"/>
      <c r="Y1151" s="112"/>
    </row>
    <row r="1152" spans="1:25">
      <c r="A1152" s="266"/>
      <c r="B1152" s="112"/>
      <c r="C1152" s="112"/>
      <c r="D1152" s="112"/>
      <c r="E1152" s="112"/>
      <c r="F1152" s="112"/>
      <c r="G1152" s="112"/>
      <c r="H1152" s="112"/>
      <c r="I1152" s="112"/>
      <c r="J1152" s="112"/>
      <c r="K1152" s="112"/>
      <c r="L1152" s="112"/>
      <c r="M1152" s="112"/>
      <c r="N1152" s="112"/>
      <c r="O1152" s="112"/>
      <c r="P1152" s="112"/>
      <c r="Q1152" s="112"/>
      <c r="R1152" s="112"/>
      <c r="S1152" s="112"/>
      <c r="T1152" s="112"/>
      <c r="U1152" s="112"/>
      <c r="V1152" s="112"/>
      <c r="W1152" s="112"/>
      <c r="X1152" s="112"/>
      <c r="Y1152" s="112"/>
    </row>
    <row r="1153" spans="1:25">
      <c r="A1153" s="266"/>
      <c r="B1153" s="112"/>
      <c r="C1153" s="112"/>
      <c r="D1153" s="112"/>
      <c r="E1153" s="112"/>
      <c r="F1153" s="112"/>
      <c r="G1153" s="112"/>
      <c r="H1153" s="112"/>
      <c r="I1153" s="112"/>
      <c r="J1153" s="112"/>
      <c r="K1153" s="112"/>
      <c r="L1153" s="112"/>
      <c r="M1153" s="112"/>
      <c r="N1153" s="112"/>
      <c r="O1153" s="112"/>
      <c r="P1153" s="112"/>
      <c r="Q1153" s="112"/>
      <c r="R1153" s="112"/>
      <c r="S1153" s="112"/>
      <c r="T1153" s="112"/>
      <c r="U1153" s="112"/>
      <c r="V1153" s="112"/>
      <c r="W1153" s="112"/>
      <c r="X1153" s="112"/>
      <c r="Y1153" s="112"/>
    </row>
    <row r="1154" spans="1:25">
      <c r="A1154" s="266"/>
      <c r="B1154" s="112"/>
      <c r="C1154" s="112"/>
      <c r="D1154" s="112"/>
      <c r="E1154" s="112"/>
      <c r="F1154" s="112"/>
      <c r="G1154" s="112"/>
      <c r="H1154" s="112"/>
      <c r="I1154" s="112"/>
      <c r="J1154" s="112"/>
      <c r="K1154" s="112"/>
      <c r="L1154" s="112"/>
      <c r="M1154" s="112"/>
      <c r="N1154" s="112"/>
      <c r="O1154" s="112"/>
      <c r="P1154" s="112"/>
      <c r="Q1154" s="112"/>
      <c r="R1154" s="112"/>
      <c r="S1154" s="112"/>
      <c r="T1154" s="112"/>
      <c r="U1154" s="112"/>
      <c r="V1154" s="112"/>
      <c r="W1154" s="112"/>
      <c r="X1154" s="112"/>
      <c r="Y1154" s="112"/>
    </row>
    <row r="1155" spans="1:25">
      <c r="A1155" s="266"/>
      <c r="B1155" s="112"/>
      <c r="C1155" s="112"/>
      <c r="D1155" s="112"/>
      <c r="E1155" s="112"/>
      <c r="F1155" s="112"/>
      <c r="G1155" s="112"/>
      <c r="H1155" s="112"/>
      <c r="I1155" s="112"/>
      <c r="J1155" s="112"/>
      <c r="K1155" s="112"/>
      <c r="L1155" s="112"/>
      <c r="M1155" s="112"/>
      <c r="N1155" s="112"/>
      <c r="O1155" s="112"/>
      <c r="P1155" s="112"/>
      <c r="Q1155" s="112"/>
      <c r="R1155" s="112"/>
      <c r="S1155" s="112"/>
      <c r="T1155" s="112"/>
      <c r="U1155" s="112"/>
      <c r="V1155" s="112"/>
      <c r="W1155" s="112"/>
      <c r="X1155" s="112"/>
      <c r="Y1155" s="112"/>
    </row>
    <row r="1156" spans="1:25">
      <c r="A1156" s="266"/>
      <c r="B1156" s="112"/>
      <c r="C1156" s="112"/>
      <c r="D1156" s="112"/>
      <c r="E1156" s="112"/>
      <c r="F1156" s="112"/>
      <c r="G1156" s="112"/>
      <c r="H1156" s="112"/>
      <c r="I1156" s="112"/>
      <c r="J1156" s="112"/>
      <c r="K1156" s="112"/>
      <c r="L1156" s="112"/>
      <c r="M1156" s="112"/>
      <c r="N1156" s="112"/>
      <c r="O1156" s="112"/>
      <c r="P1156" s="112"/>
      <c r="Q1156" s="112"/>
      <c r="R1156" s="112"/>
      <c r="S1156" s="112"/>
      <c r="T1156" s="112"/>
      <c r="U1156" s="112"/>
      <c r="V1156" s="112"/>
      <c r="W1156" s="112"/>
      <c r="X1156" s="112"/>
      <c r="Y1156" s="112"/>
    </row>
    <row r="1157" spans="1:25">
      <c r="A1157" s="266"/>
      <c r="B1157" s="112"/>
      <c r="C1157" s="112"/>
      <c r="D1157" s="112"/>
      <c r="E1157" s="112"/>
      <c r="F1157" s="112"/>
      <c r="G1157" s="112"/>
      <c r="H1157" s="112"/>
      <c r="I1157" s="112"/>
      <c r="J1157" s="112"/>
      <c r="K1157" s="112"/>
      <c r="L1157" s="112"/>
      <c r="M1157" s="112"/>
      <c r="N1157" s="112"/>
      <c r="O1157" s="112"/>
      <c r="P1157" s="112"/>
      <c r="Q1157" s="112"/>
      <c r="R1157" s="112"/>
      <c r="S1157" s="112"/>
      <c r="T1157" s="112"/>
      <c r="U1157" s="112"/>
      <c r="V1157" s="112"/>
      <c r="W1157" s="112"/>
      <c r="X1157" s="112"/>
      <c r="Y1157" s="112"/>
    </row>
    <row r="1158" spans="1:25">
      <c r="A1158" s="266"/>
      <c r="B1158" s="112"/>
      <c r="C1158" s="112"/>
      <c r="D1158" s="112"/>
      <c r="E1158" s="112"/>
      <c r="F1158" s="112"/>
      <c r="G1158" s="112"/>
      <c r="H1158" s="112"/>
      <c r="I1158" s="112"/>
      <c r="J1158" s="112"/>
      <c r="K1158" s="112"/>
      <c r="L1158" s="112"/>
      <c r="M1158" s="112"/>
      <c r="N1158" s="112"/>
      <c r="O1158" s="112"/>
      <c r="P1158" s="112"/>
      <c r="Q1158" s="112"/>
      <c r="R1158" s="112"/>
      <c r="S1158" s="112"/>
      <c r="T1158" s="112"/>
      <c r="U1158" s="112"/>
      <c r="V1158" s="112"/>
      <c r="W1158" s="112"/>
      <c r="X1158" s="112"/>
      <c r="Y1158" s="112"/>
    </row>
    <row r="1159" spans="1:25">
      <c r="A1159" s="266"/>
      <c r="B1159" s="112"/>
      <c r="C1159" s="112"/>
      <c r="D1159" s="112"/>
      <c r="E1159" s="112"/>
      <c r="F1159" s="112"/>
      <c r="G1159" s="112"/>
      <c r="H1159" s="112"/>
      <c r="I1159" s="112"/>
      <c r="J1159" s="112"/>
      <c r="K1159" s="112"/>
      <c r="L1159" s="112"/>
      <c r="M1159" s="112"/>
      <c r="N1159" s="112"/>
      <c r="O1159" s="112"/>
      <c r="P1159" s="112"/>
      <c r="Q1159" s="112"/>
      <c r="R1159" s="112"/>
      <c r="S1159" s="112"/>
      <c r="T1159" s="112"/>
      <c r="U1159" s="112"/>
      <c r="V1159" s="112"/>
      <c r="W1159" s="112"/>
      <c r="X1159" s="112"/>
      <c r="Y1159" s="112"/>
    </row>
    <row r="1160" spans="1:25">
      <c r="A1160" s="266"/>
      <c r="B1160" s="112"/>
      <c r="C1160" s="112"/>
      <c r="D1160" s="112"/>
      <c r="E1160" s="112"/>
      <c r="F1160" s="112"/>
      <c r="G1160" s="112"/>
      <c r="H1160" s="112"/>
      <c r="I1160" s="112"/>
      <c r="J1160" s="112"/>
      <c r="K1160" s="112"/>
      <c r="L1160" s="112"/>
      <c r="M1160" s="112"/>
      <c r="N1160" s="112"/>
      <c r="O1160" s="112"/>
      <c r="P1160" s="112"/>
      <c r="Q1160" s="112"/>
      <c r="R1160" s="112"/>
      <c r="S1160" s="112"/>
      <c r="T1160" s="112"/>
      <c r="U1160" s="112"/>
      <c r="V1160" s="112"/>
      <c r="W1160" s="112"/>
      <c r="X1160" s="112"/>
      <c r="Y1160" s="112"/>
    </row>
    <row r="1161" spans="1:25">
      <c r="A1161" s="266"/>
      <c r="B1161" s="112"/>
      <c r="C1161" s="112"/>
      <c r="D1161" s="112"/>
      <c r="E1161" s="112"/>
      <c r="F1161" s="112"/>
      <c r="G1161" s="112"/>
      <c r="H1161" s="112"/>
      <c r="I1161" s="112"/>
      <c r="J1161" s="112"/>
      <c r="K1161" s="112"/>
      <c r="L1161" s="112"/>
      <c r="M1161" s="112"/>
      <c r="N1161" s="112"/>
      <c r="O1161" s="112"/>
      <c r="P1161" s="112"/>
      <c r="Q1161" s="112"/>
      <c r="R1161" s="112"/>
      <c r="S1161" s="112"/>
      <c r="T1161" s="112"/>
      <c r="U1161" s="112"/>
      <c r="V1161" s="112"/>
      <c r="W1161" s="112"/>
      <c r="X1161" s="112"/>
      <c r="Y1161" s="112"/>
    </row>
    <row r="1162" spans="1:25">
      <c r="A1162" s="266"/>
      <c r="B1162" s="112"/>
      <c r="C1162" s="112"/>
      <c r="D1162" s="112"/>
      <c r="E1162" s="112"/>
      <c r="F1162" s="112"/>
      <c r="G1162" s="112"/>
      <c r="H1162" s="112"/>
      <c r="I1162" s="112"/>
      <c r="J1162" s="112"/>
      <c r="K1162" s="112"/>
      <c r="L1162" s="112"/>
      <c r="M1162" s="112"/>
      <c r="N1162" s="112"/>
      <c r="O1162" s="112"/>
      <c r="P1162" s="112"/>
      <c r="Q1162" s="112"/>
      <c r="R1162" s="112"/>
      <c r="S1162" s="112"/>
      <c r="T1162" s="112"/>
      <c r="U1162" s="112"/>
      <c r="V1162" s="112"/>
      <c r="W1162" s="112"/>
      <c r="X1162" s="112"/>
      <c r="Y1162" s="112"/>
    </row>
    <row r="1163" spans="1:25">
      <c r="A1163" s="266"/>
      <c r="B1163" s="112"/>
      <c r="C1163" s="112"/>
      <c r="D1163" s="112"/>
      <c r="E1163" s="112"/>
      <c r="F1163" s="112"/>
      <c r="G1163" s="112"/>
      <c r="H1163" s="112"/>
      <c r="I1163" s="112"/>
      <c r="J1163" s="112"/>
      <c r="K1163" s="112"/>
      <c r="L1163" s="112"/>
      <c r="M1163" s="112"/>
      <c r="N1163" s="112"/>
      <c r="O1163" s="112"/>
      <c r="P1163" s="112"/>
      <c r="Q1163" s="112"/>
      <c r="R1163" s="112"/>
      <c r="S1163" s="112"/>
      <c r="T1163" s="112"/>
      <c r="U1163" s="112"/>
      <c r="V1163" s="112"/>
      <c r="W1163" s="112"/>
      <c r="X1163" s="112"/>
      <c r="Y1163" s="112"/>
    </row>
    <row r="1164" spans="1:25">
      <c r="A1164" s="266"/>
      <c r="B1164" s="112"/>
      <c r="C1164" s="112"/>
      <c r="D1164" s="112"/>
      <c r="E1164" s="112"/>
      <c r="F1164" s="112"/>
      <c r="G1164" s="112"/>
      <c r="H1164" s="112"/>
      <c r="I1164" s="112"/>
      <c r="J1164" s="112"/>
      <c r="K1164" s="112"/>
      <c r="L1164" s="112"/>
      <c r="M1164" s="112"/>
      <c r="N1164" s="112"/>
      <c r="O1164" s="112"/>
      <c r="P1164" s="112"/>
      <c r="Q1164" s="112"/>
      <c r="R1164" s="112"/>
      <c r="S1164" s="112"/>
      <c r="T1164" s="112"/>
      <c r="U1164" s="112"/>
      <c r="V1164" s="112"/>
      <c r="W1164" s="112"/>
      <c r="X1164" s="112"/>
      <c r="Y1164" s="112"/>
    </row>
    <row r="1165" spans="1:25">
      <c r="A1165" s="266"/>
      <c r="B1165" s="112"/>
      <c r="C1165" s="112"/>
      <c r="D1165" s="112"/>
      <c r="E1165" s="112"/>
      <c r="F1165" s="112"/>
      <c r="G1165" s="112"/>
      <c r="H1165" s="112"/>
      <c r="I1165" s="112"/>
      <c r="J1165" s="112"/>
      <c r="K1165" s="112"/>
      <c r="L1165" s="112"/>
      <c r="M1165" s="112"/>
      <c r="N1165" s="112"/>
      <c r="O1165" s="112"/>
      <c r="P1165" s="112"/>
      <c r="Q1165" s="112"/>
      <c r="R1165" s="112"/>
      <c r="S1165" s="112"/>
      <c r="T1165" s="112"/>
      <c r="U1165" s="112"/>
      <c r="V1165" s="112"/>
      <c r="W1165" s="112"/>
      <c r="X1165" s="112"/>
      <c r="Y1165" s="112"/>
    </row>
    <row r="1166" spans="1:25">
      <c r="A1166" s="266"/>
      <c r="B1166" s="112"/>
      <c r="C1166" s="112"/>
      <c r="D1166" s="112"/>
      <c r="E1166" s="112"/>
      <c r="F1166" s="112"/>
      <c r="G1166" s="112"/>
      <c r="H1166" s="112"/>
      <c r="I1166" s="112"/>
      <c r="J1166" s="112"/>
      <c r="K1166" s="112"/>
      <c r="L1166" s="112"/>
      <c r="M1166" s="112"/>
      <c r="N1166" s="112"/>
      <c r="O1166" s="112"/>
      <c r="P1166" s="112"/>
      <c r="Q1166" s="112"/>
      <c r="R1166" s="112"/>
      <c r="S1166" s="112"/>
      <c r="T1166" s="112"/>
      <c r="U1166" s="112"/>
      <c r="V1166" s="112"/>
      <c r="W1166" s="112"/>
      <c r="X1166" s="112"/>
      <c r="Y1166" s="112"/>
    </row>
    <row r="1167" spans="1:25">
      <c r="A1167" s="266"/>
      <c r="B1167" s="112"/>
      <c r="C1167" s="112"/>
      <c r="D1167" s="112"/>
      <c r="E1167" s="112"/>
      <c r="F1167" s="112"/>
      <c r="G1167" s="112"/>
      <c r="H1167" s="112"/>
      <c r="I1167" s="112"/>
      <c r="J1167" s="112"/>
      <c r="K1167" s="112"/>
      <c r="L1167" s="112"/>
      <c r="M1167" s="112"/>
      <c r="N1167" s="112"/>
      <c r="O1167" s="112"/>
      <c r="P1167" s="112"/>
      <c r="Q1167" s="112"/>
      <c r="R1167" s="112"/>
      <c r="S1167" s="112"/>
      <c r="T1167" s="112"/>
      <c r="U1167" s="112"/>
      <c r="V1167" s="112"/>
      <c r="W1167" s="112"/>
      <c r="X1167" s="112"/>
      <c r="Y1167" s="112"/>
    </row>
    <row r="1168" spans="1:25">
      <c r="A1168" s="266"/>
      <c r="B1168" s="112"/>
      <c r="C1168" s="112"/>
      <c r="D1168" s="112"/>
      <c r="E1168" s="112"/>
      <c r="F1168" s="112"/>
      <c r="G1168" s="112"/>
      <c r="H1168" s="112"/>
      <c r="I1168" s="112"/>
      <c r="J1168" s="112"/>
      <c r="K1168" s="112"/>
      <c r="L1168" s="112"/>
      <c r="M1168" s="112"/>
      <c r="N1168" s="112"/>
      <c r="O1168" s="112"/>
      <c r="P1168" s="112"/>
      <c r="Q1168" s="112"/>
      <c r="R1168" s="112"/>
      <c r="S1168" s="112"/>
      <c r="T1168" s="112"/>
      <c r="U1168" s="112"/>
      <c r="V1168" s="112"/>
      <c r="W1168" s="112"/>
      <c r="X1168" s="112"/>
      <c r="Y1168" s="112"/>
    </row>
    <row r="1169" spans="1:25">
      <c r="A1169" s="266"/>
      <c r="B1169" s="112"/>
      <c r="C1169" s="112"/>
      <c r="D1169" s="112"/>
      <c r="E1169" s="112"/>
      <c r="F1169" s="112"/>
      <c r="G1169" s="112"/>
      <c r="H1169" s="112"/>
      <c r="I1169" s="112"/>
      <c r="J1169" s="112"/>
      <c r="K1169" s="112"/>
      <c r="L1169" s="112"/>
      <c r="M1169" s="112"/>
      <c r="N1169" s="112"/>
      <c r="O1169" s="112"/>
      <c r="P1169" s="112"/>
      <c r="Q1169" s="112"/>
      <c r="R1169" s="112"/>
      <c r="S1169" s="112"/>
      <c r="T1169" s="112"/>
      <c r="U1169" s="112"/>
      <c r="V1169" s="112"/>
      <c r="W1169" s="112"/>
      <c r="X1169" s="112"/>
      <c r="Y1169" s="112"/>
    </row>
    <row r="1170" spans="1:25">
      <c r="A1170" s="266"/>
      <c r="B1170" s="112"/>
      <c r="C1170" s="112"/>
      <c r="D1170" s="112"/>
      <c r="E1170" s="112"/>
      <c r="F1170" s="112"/>
      <c r="G1170" s="112"/>
      <c r="H1170" s="112"/>
      <c r="I1170" s="112"/>
      <c r="J1170" s="112"/>
      <c r="K1170" s="112"/>
      <c r="L1170" s="112"/>
      <c r="M1170" s="112"/>
      <c r="N1170" s="112"/>
      <c r="O1170" s="112"/>
      <c r="P1170" s="112"/>
      <c r="Q1170" s="112"/>
      <c r="R1170" s="112"/>
      <c r="S1170" s="112"/>
      <c r="T1170" s="112"/>
      <c r="U1170" s="112"/>
      <c r="V1170" s="112"/>
      <c r="W1170" s="112"/>
      <c r="X1170" s="112"/>
      <c r="Y1170" s="112"/>
    </row>
    <row r="1171" spans="1:25">
      <c r="A1171" s="266"/>
      <c r="B1171" s="112"/>
      <c r="C1171" s="112"/>
      <c r="D1171" s="112"/>
      <c r="E1171" s="112"/>
      <c r="F1171" s="112"/>
      <c r="G1171" s="112"/>
      <c r="H1171" s="112"/>
      <c r="I1171" s="112"/>
      <c r="J1171" s="112"/>
      <c r="K1171" s="112"/>
      <c r="L1171" s="112"/>
      <c r="M1171" s="112"/>
      <c r="N1171" s="112"/>
      <c r="O1171" s="112"/>
      <c r="P1171" s="112"/>
      <c r="Q1171" s="112"/>
      <c r="R1171" s="112"/>
      <c r="S1171" s="112"/>
      <c r="T1171" s="112"/>
      <c r="U1171" s="112"/>
      <c r="V1171" s="112"/>
      <c r="W1171" s="112"/>
      <c r="X1171" s="112"/>
      <c r="Y1171" s="112"/>
    </row>
    <row r="1172" spans="1:25">
      <c r="A1172" s="266"/>
      <c r="B1172" s="112"/>
      <c r="C1172" s="112"/>
      <c r="D1172" s="112"/>
      <c r="E1172" s="112"/>
      <c r="F1172" s="112"/>
      <c r="G1172" s="112"/>
      <c r="H1172" s="112"/>
      <c r="I1172" s="112"/>
      <c r="J1172" s="112"/>
      <c r="K1172" s="112"/>
      <c r="L1172" s="112"/>
      <c r="M1172" s="112"/>
      <c r="N1172" s="112"/>
      <c r="O1172" s="112"/>
      <c r="P1172" s="112"/>
      <c r="Q1172" s="112"/>
      <c r="R1172" s="112"/>
      <c r="S1172" s="112"/>
      <c r="T1172" s="112"/>
      <c r="U1172" s="112"/>
      <c r="V1172" s="112"/>
      <c r="W1172" s="112"/>
      <c r="X1172" s="112"/>
      <c r="Y1172" s="112"/>
    </row>
    <row r="1173" spans="1:25">
      <c r="A1173" s="266"/>
      <c r="B1173" s="112"/>
      <c r="C1173" s="112"/>
      <c r="D1173" s="112"/>
      <c r="E1173" s="112"/>
      <c r="F1173" s="112"/>
      <c r="G1173" s="112"/>
      <c r="H1173" s="112"/>
      <c r="I1173" s="112"/>
      <c r="J1173" s="112"/>
      <c r="K1173" s="112"/>
      <c r="L1173" s="112"/>
      <c r="M1173" s="112"/>
      <c r="N1173" s="112"/>
      <c r="O1173" s="112"/>
      <c r="P1173" s="112"/>
      <c r="Q1173" s="112"/>
      <c r="R1173" s="112"/>
      <c r="S1173" s="112"/>
      <c r="T1173" s="112"/>
      <c r="U1173" s="112"/>
      <c r="V1173" s="112"/>
      <c r="W1173" s="112"/>
      <c r="X1173" s="112"/>
      <c r="Y1173" s="112"/>
    </row>
    <row r="1174" spans="1:25">
      <c r="A1174" s="266"/>
      <c r="B1174" s="112"/>
      <c r="C1174" s="112"/>
      <c r="D1174" s="112"/>
      <c r="E1174" s="112"/>
      <c r="F1174" s="112"/>
      <c r="G1174" s="112"/>
      <c r="H1174" s="112"/>
      <c r="I1174" s="112"/>
      <c r="J1174" s="112"/>
      <c r="K1174" s="112"/>
      <c r="L1174" s="112"/>
      <c r="M1174" s="112"/>
      <c r="N1174" s="112"/>
      <c r="O1174" s="112"/>
      <c r="P1174" s="112"/>
      <c r="Q1174" s="112"/>
      <c r="R1174" s="112"/>
      <c r="S1174" s="112"/>
      <c r="T1174" s="112"/>
      <c r="U1174" s="112"/>
      <c r="V1174" s="112"/>
      <c r="W1174" s="112"/>
      <c r="X1174" s="112"/>
      <c r="Y1174" s="112"/>
    </row>
    <row r="1175" spans="1:25">
      <c r="A1175" s="266"/>
      <c r="B1175" s="112"/>
      <c r="C1175" s="112"/>
      <c r="D1175" s="112"/>
      <c r="E1175" s="112"/>
      <c r="F1175" s="112"/>
      <c r="G1175" s="112"/>
      <c r="H1175" s="112"/>
      <c r="I1175" s="112"/>
      <c r="J1175" s="112"/>
      <c r="K1175" s="112"/>
      <c r="L1175" s="112"/>
      <c r="M1175" s="112"/>
      <c r="N1175" s="112"/>
      <c r="O1175" s="112"/>
      <c r="P1175" s="112"/>
      <c r="Q1175" s="112"/>
      <c r="R1175" s="112"/>
      <c r="S1175" s="112"/>
      <c r="T1175" s="112"/>
      <c r="U1175" s="112"/>
      <c r="V1175" s="112"/>
      <c r="W1175" s="112"/>
      <c r="X1175" s="112"/>
      <c r="Y1175" s="112"/>
    </row>
    <row r="1176" spans="1:25">
      <c r="A1176" s="266"/>
      <c r="B1176" s="112"/>
      <c r="C1176" s="112"/>
      <c r="D1176" s="112"/>
      <c r="E1176" s="112"/>
      <c r="F1176" s="112"/>
      <c r="G1176" s="112"/>
      <c r="H1176" s="112"/>
      <c r="I1176" s="112"/>
      <c r="J1176" s="112"/>
      <c r="K1176" s="112"/>
      <c r="L1176" s="112"/>
      <c r="M1176" s="112"/>
      <c r="N1176" s="112"/>
      <c r="O1176" s="112"/>
      <c r="P1176" s="112"/>
      <c r="Q1176" s="112"/>
      <c r="R1176" s="112"/>
      <c r="S1176" s="112"/>
      <c r="T1176" s="112"/>
      <c r="U1176" s="112"/>
      <c r="V1176" s="112"/>
      <c r="W1176" s="112"/>
      <c r="X1176" s="112"/>
      <c r="Y1176" s="112"/>
    </row>
    <row r="1177" spans="1:25">
      <c r="A1177" s="266"/>
      <c r="B1177" s="112"/>
      <c r="C1177" s="112"/>
      <c r="D1177" s="112"/>
      <c r="E1177" s="112"/>
      <c r="F1177" s="112"/>
      <c r="G1177" s="112"/>
      <c r="H1177" s="112"/>
      <c r="I1177" s="112"/>
      <c r="J1177" s="112"/>
      <c r="K1177" s="112"/>
      <c r="L1177" s="112"/>
      <c r="M1177" s="112"/>
      <c r="N1177" s="112"/>
      <c r="O1177" s="112"/>
      <c r="P1177" s="112"/>
      <c r="Q1177" s="112"/>
      <c r="R1177" s="112"/>
      <c r="S1177" s="112"/>
      <c r="T1177" s="112"/>
      <c r="U1177" s="112"/>
      <c r="V1177" s="112"/>
      <c r="W1177" s="112"/>
      <c r="X1177" s="112"/>
      <c r="Y1177" s="112"/>
    </row>
    <row r="1178" spans="1:25">
      <c r="A1178" s="266"/>
      <c r="B1178" s="112"/>
      <c r="C1178" s="112"/>
      <c r="D1178" s="112"/>
      <c r="E1178" s="112"/>
      <c r="F1178" s="112"/>
      <c r="G1178" s="112"/>
      <c r="H1178" s="112"/>
      <c r="I1178" s="112"/>
      <c r="J1178" s="112"/>
      <c r="K1178" s="112"/>
      <c r="L1178" s="112"/>
      <c r="M1178" s="112"/>
      <c r="N1178" s="112"/>
      <c r="O1178" s="112"/>
      <c r="P1178" s="112"/>
      <c r="Q1178" s="112"/>
      <c r="R1178" s="112"/>
      <c r="S1178" s="112"/>
      <c r="T1178" s="112"/>
      <c r="U1178" s="112"/>
      <c r="V1178" s="112"/>
      <c r="W1178" s="112"/>
      <c r="X1178" s="112"/>
      <c r="Y1178" s="112"/>
    </row>
    <row r="1179" spans="1:25">
      <c r="A1179" s="266"/>
      <c r="B1179" s="112"/>
      <c r="C1179" s="112"/>
      <c r="D1179" s="112"/>
      <c r="E1179" s="112"/>
      <c r="F1179" s="112"/>
      <c r="G1179" s="112"/>
      <c r="H1179" s="112"/>
      <c r="I1179" s="112"/>
      <c r="J1179" s="112"/>
      <c r="K1179" s="112"/>
      <c r="L1179" s="112"/>
      <c r="M1179" s="112"/>
      <c r="N1179" s="112"/>
      <c r="O1179" s="112"/>
      <c r="P1179" s="112"/>
      <c r="Q1179" s="112"/>
      <c r="R1179" s="112"/>
      <c r="S1179" s="112"/>
      <c r="T1179" s="112"/>
      <c r="U1179" s="112"/>
      <c r="V1179" s="112"/>
      <c r="W1179" s="112"/>
      <c r="X1179" s="112"/>
      <c r="Y1179" s="112"/>
    </row>
    <row r="1180" spans="1:25">
      <c r="A1180" s="266"/>
      <c r="B1180" s="112"/>
      <c r="C1180" s="112"/>
      <c r="D1180" s="112"/>
      <c r="E1180" s="112"/>
      <c r="F1180" s="112"/>
      <c r="G1180" s="112"/>
      <c r="H1180" s="112"/>
      <c r="I1180" s="112"/>
      <c r="J1180" s="112"/>
      <c r="K1180" s="112"/>
      <c r="L1180" s="112"/>
      <c r="M1180" s="112"/>
      <c r="N1180" s="112"/>
      <c r="O1180" s="112"/>
      <c r="P1180" s="112"/>
      <c r="Q1180" s="112"/>
      <c r="R1180" s="112"/>
      <c r="S1180" s="112"/>
      <c r="T1180" s="112"/>
      <c r="U1180" s="112"/>
      <c r="V1180" s="112"/>
      <c r="W1180" s="112"/>
      <c r="X1180" s="112"/>
      <c r="Y1180" s="112"/>
    </row>
    <row r="1181" spans="1:25">
      <c r="A1181" s="266"/>
      <c r="B1181" s="112"/>
      <c r="C1181" s="112"/>
      <c r="D1181" s="112"/>
      <c r="E1181" s="112"/>
      <c r="F1181" s="112"/>
      <c r="G1181" s="112"/>
      <c r="H1181" s="112"/>
      <c r="I1181" s="112"/>
      <c r="J1181" s="112"/>
      <c r="K1181" s="112"/>
      <c r="L1181" s="112"/>
      <c r="M1181" s="112"/>
      <c r="N1181" s="112"/>
      <c r="O1181" s="112"/>
      <c r="P1181" s="112"/>
      <c r="Q1181" s="112"/>
      <c r="R1181" s="112"/>
      <c r="S1181" s="112"/>
      <c r="T1181" s="112"/>
      <c r="U1181" s="112"/>
      <c r="V1181" s="112"/>
      <c r="W1181" s="112"/>
      <c r="X1181" s="112"/>
      <c r="Y1181" s="112"/>
    </row>
    <row r="1182" spans="1:25">
      <c r="A1182" s="266"/>
      <c r="B1182" s="112"/>
      <c r="C1182" s="112"/>
      <c r="D1182" s="112"/>
      <c r="E1182" s="112"/>
      <c r="F1182" s="112"/>
      <c r="G1182" s="112"/>
      <c r="H1182" s="112"/>
      <c r="I1182" s="112"/>
      <c r="J1182" s="112"/>
      <c r="K1182" s="112"/>
      <c r="L1182" s="112"/>
      <c r="M1182" s="112"/>
      <c r="N1182" s="112"/>
      <c r="O1182" s="112"/>
      <c r="P1182" s="112"/>
      <c r="Q1182" s="112"/>
      <c r="R1182" s="112"/>
      <c r="S1182" s="112"/>
      <c r="T1182" s="112"/>
      <c r="U1182" s="112"/>
      <c r="V1182" s="112"/>
      <c r="W1182" s="112"/>
      <c r="X1182" s="112"/>
      <c r="Y1182" s="112"/>
    </row>
    <row r="1183" spans="1:25">
      <c r="A1183" s="266"/>
      <c r="B1183" s="112"/>
      <c r="C1183" s="112"/>
      <c r="D1183" s="112"/>
      <c r="E1183" s="112"/>
      <c r="F1183" s="112"/>
      <c r="G1183" s="112"/>
      <c r="H1183" s="112"/>
      <c r="I1183" s="112"/>
      <c r="J1183" s="112"/>
      <c r="K1183" s="112"/>
      <c r="L1183" s="112"/>
      <c r="M1183" s="112"/>
      <c r="N1183" s="112"/>
      <c r="O1183" s="112"/>
      <c r="P1183" s="112"/>
      <c r="Q1183" s="112"/>
      <c r="R1183" s="112"/>
      <c r="S1183" s="112"/>
      <c r="T1183" s="112"/>
      <c r="U1183" s="112"/>
      <c r="V1183" s="112"/>
      <c r="W1183" s="112"/>
      <c r="X1183" s="112"/>
      <c r="Y1183" s="112"/>
    </row>
    <row r="1184" spans="1:25">
      <c r="A1184" s="266"/>
      <c r="B1184" s="112"/>
      <c r="C1184" s="112"/>
      <c r="D1184" s="112"/>
      <c r="E1184" s="112"/>
      <c r="F1184" s="112"/>
      <c r="G1184" s="112"/>
      <c r="H1184" s="112"/>
      <c r="I1184" s="112"/>
      <c r="J1184" s="112"/>
      <c r="K1184" s="112"/>
      <c r="L1184" s="112"/>
      <c r="M1184" s="112"/>
      <c r="N1184" s="112"/>
      <c r="O1184" s="112"/>
      <c r="P1184" s="112"/>
      <c r="Q1184" s="112"/>
      <c r="R1184" s="112"/>
      <c r="S1184" s="112"/>
      <c r="T1184" s="112"/>
      <c r="U1184" s="112"/>
      <c r="V1184" s="112"/>
      <c r="W1184" s="112"/>
      <c r="X1184" s="112"/>
      <c r="Y1184" s="112"/>
    </row>
    <row r="1185" spans="1:25">
      <c r="A1185" s="266"/>
      <c r="B1185" s="112"/>
      <c r="C1185" s="112"/>
      <c r="D1185" s="112"/>
      <c r="E1185" s="112"/>
      <c r="F1185" s="112"/>
      <c r="G1185" s="112"/>
      <c r="H1185" s="112"/>
      <c r="I1185" s="112"/>
      <c r="J1185" s="112"/>
      <c r="K1185" s="112"/>
      <c r="L1185" s="112"/>
      <c r="M1185" s="112"/>
      <c r="N1185" s="112"/>
      <c r="O1185" s="112"/>
      <c r="P1185" s="112"/>
      <c r="Q1185" s="112"/>
      <c r="R1185" s="112"/>
      <c r="S1185" s="112"/>
      <c r="T1185" s="112"/>
      <c r="U1185" s="112"/>
      <c r="V1185" s="112"/>
      <c r="W1185" s="112"/>
      <c r="X1185" s="112"/>
      <c r="Y1185" s="112"/>
    </row>
    <row r="1186" spans="1:25">
      <c r="A1186" s="266"/>
      <c r="B1186" s="112"/>
      <c r="C1186" s="112"/>
      <c r="D1186" s="112"/>
      <c r="E1186" s="112"/>
      <c r="F1186" s="112"/>
      <c r="G1186" s="112"/>
      <c r="H1186" s="112"/>
      <c r="I1186" s="112"/>
      <c r="J1186" s="112"/>
      <c r="K1186" s="112"/>
      <c r="L1186" s="112"/>
      <c r="M1186" s="112"/>
      <c r="N1186" s="112"/>
      <c r="O1186" s="112"/>
      <c r="P1186" s="112"/>
      <c r="Q1186" s="112"/>
      <c r="R1186" s="112"/>
      <c r="S1186" s="112"/>
      <c r="T1186" s="112"/>
      <c r="U1186" s="112"/>
      <c r="V1186" s="112"/>
      <c r="W1186" s="112"/>
      <c r="X1186" s="112"/>
      <c r="Y1186" s="112"/>
    </row>
    <row r="1187" spans="1:25">
      <c r="A1187" s="266"/>
      <c r="B1187" s="112"/>
      <c r="C1187" s="112"/>
      <c r="D1187" s="112"/>
      <c r="E1187" s="112"/>
      <c r="F1187" s="112"/>
      <c r="G1187" s="112"/>
      <c r="H1187" s="112"/>
      <c r="I1187" s="112"/>
      <c r="J1187" s="112"/>
      <c r="K1187" s="112"/>
      <c r="L1187" s="112"/>
      <c r="M1187" s="112"/>
      <c r="N1187" s="112"/>
      <c r="O1187" s="112"/>
      <c r="P1187" s="112"/>
      <c r="Q1187" s="112"/>
      <c r="R1187" s="112"/>
      <c r="S1187" s="112"/>
      <c r="T1187" s="112"/>
      <c r="U1187" s="112"/>
      <c r="V1187" s="112"/>
      <c r="W1187" s="112"/>
      <c r="X1187" s="112"/>
      <c r="Y1187" s="112"/>
    </row>
    <row r="1188" spans="1:25">
      <c r="A1188" s="266"/>
      <c r="B1188" s="112"/>
      <c r="C1188" s="112"/>
      <c r="D1188" s="112"/>
      <c r="E1188" s="112"/>
      <c r="F1188" s="112"/>
      <c r="G1188" s="112"/>
      <c r="H1188" s="112"/>
      <c r="I1188" s="112"/>
      <c r="J1188" s="112"/>
      <c r="K1188" s="112"/>
      <c r="L1188" s="112"/>
      <c r="M1188" s="112"/>
      <c r="N1188" s="112"/>
      <c r="O1188" s="112"/>
      <c r="P1188" s="112"/>
      <c r="Q1188" s="112"/>
      <c r="R1188" s="112"/>
      <c r="S1188" s="112"/>
      <c r="T1188" s="112"/>
      <c r="U1188" s="112"/>
      <c r="V1188" s="112"/>
      <c r="W1188" s="112"/>
      <c r="X1188" s="112"/>
      <c r="Y1188" s="112"/>
    </row>
  </sheetData>
  <mergeCells count="40">
    <mergeCell ref="DI3:DO3"/>
    <mergeCell ref="B5:I5"/>
    <mergeCell ref="K5:S5"/>
    <mergeCell ref="T5:AB5"/>
    <mergeCell ref="AC5:AK5"/>
    <mergeCell ref="AL5:AT5"/>
    <mergeCell ref="AU5:BC5"/>
    <mergeCell ref="BD5:BL5"/>
    <mergeCell ref="BM5:BU5"/>
    <mergeCell ref="BV5:CD5"/>
    <mergeCell ref="CE5:CM5"/>
    <mergeCell ref="CN5:CV5"/>
    <mergeCell ref="CW5:DE5"/>
    <mergeCell ref="DI5:DQ5"/>
    <mergeCell ref="G6:G8"/>
    <mergeCell ref="O6:O8"/>
    <mergeCell ref="X6:X8"/>
    <mergeCell ref="AH6:AH8"/>
    <mergeCell ref="AQ6:AQ8"/>
    <mergeCell ref="AZ6:AZ8"/>
    <mergeCell ref="DL6:DL7"/>
    <mergeCell ref="K9:S9"/>
    <mergeCell ref="T9:AB9"/>
    <mergeCell ref="AC9:AK9"/>
    <mergeCell ref="AL9:AT9"/>
    <mergeCell ref="AU9:BC9"/>
    <mergeCell ref="BD9:BL9"/>
    <mergeCell ref="BI6:BI8"/>
    <mergeCell ref="BR6:BR8"/>
    <mergeCell ref="CA6:CA8"/>
    <mergeCell ref="CI6:CI8"/>
    <mergeCell ref="CJ6:CJ8"/>
    <mergeCell ref="CR6:CR8"/>
    <mergeCell ref="BV9:CD9"/>
    <mergeCell ref="CE9:CM9"/>
    <mergeCell ref="CN9:CV9"/>
    <mergeCell ref="CW9:DE9"/>
    <mergeCell ref="CS6:CS8"/>
    <mergeCell ref="DA6:DA8"/>
    <mergeCell ref="DB6:DB8"/>
  </mergeCells>
  <pageMargins left="0.17" right="0.22" top="0.22" bottom="0.16" header="0.5" footer="0.5"/>
  <pageSetup paperSize="9" scale="10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O612"/>
  <sheetViews>
    <sheetView view="pageBreakPreview" zoomScaleNormal="100" workbookViewId="0">
      <pane xSplit="1" ySplit="5" topLeftCell="DW6" activePane="bottomRight" state="frozen"/>
      <selection pane="topRight" activeCell="B1" sqref="B1"/>
      <selection pane="bottomLeft" activeCell="A6" sqref="A6"/>
      <selection pane="bottomRight" activeCell="EI3" sqref="EI3:EK3"/>
    </sheetView>
  </sheetViews>
  <sheetFormatPr defaultRowHeight="12.75"/>
  <cols>
    <col min="1" max="1" width="6" style="434" customWidth="1"/>
    <col min="2" max="2" width="7.85546875" style="434" customWidth="1"/>
    <col min="3" max="3" width="6.85546875" style="434" customWidth="1"/>
    <col min="4" max="4" width="8" style="434" customWidth="1"/>
    <col min="5" max="5" width="8.140625" style="434" customWidth="1"/>
    <col min="6" max="6" width="8.28515625" style="434" customWidth="1"/>
    <col min="7" max="7" width="7.42578125" style="434" customWidth="1"/>
    <col min="8" max="8" width="6.28515625" style="434" customWidth="1"/>
    <col min="9" max="9" width="7.28515625" style="434" customWidth="1"/>
    <col min="10" max="10" width="9.28515625" style="434" customWidth="1"/>
    <col min="11" max="11" width="8.42578125" style="434" customWidth="1"/>
    <col min="12" max="12" width="9.7109375" style="434" customWidth="1"/>
    <col min="13" max="13" width="7.5703125" style="434" customWidth="1"/>
    <col min="14" max="16" width="7.42578125" style="434" customWidth="1"/>
    <col min="17" max="17" width="7.7109375" style="434" customWidth="1"/>
    <col min="18" max="18" width="7.28515625" style="434" customWidth="1"/>
    <col min="19" max="19" width="7.140625" style="434" customWidth="1"/>
    <col min="20" max="20" width="7.7109375" style="434" customWidth="1"/>
    <col min="21" max="21" width="9.5703125" style="434" customWidth="1"/>
    <col min="22" max="22" width="9.5703125" style="434" bestFit="1" customWidth="1"/>
    <col min="23" max="23" width="9.42578125" style="434" customWidth="1"/>
    <col min="24" max="24" width="7.7109375" style="434" customWidth="1"/>
    <col min="25" max="25" width="7.140625" style="434" customWidth="1"/>
    <col min="26" max="26" width="7.5703125" style="434" customWidth="1"/>
    <col min="27" max="27" width="7.28515625" style="434" customWidth="1"/>
    <col min="28" max="28" width="7.5703125" style="434" customWidth="1"/>
    <col min="29" max="29" width="9.85546875" style="434" customWidth="1"/>
    <col min="30" max="30" width="9" style="434" customWidth="1"/>
    <col min="31" max="31" width="8.5703125" style="434" customWidth="1"/>
    <col min="32" max="32" width="9.85546875" style="434" customWidth="1"/>
    <col min="33" max="33" width="9.5703125" style="434" customWidth="1"/>
    <col min="34" max="34" width="9.85546875" style="434" customWidth="1"/>
    <col min="35" max="35" width="7.42578125" style="434" customWidth="1"/>
    <col min="36" max="36" width="7.85546875" style="434" customWidth="1"/>
    <col min="37" max="38" width="6.85546875" style="434" customWidth="1"/>
    <col min="39" max="39" width="7.42578125" style="434" customWidth="1"/>
    <col min="40" max="40" width="8.42578125" style="434" customWidth="1"/>
    <col min="41" max="41" width="7.5703125" style="434" customWidth="1"/>
    <col min="42" max="42" width="7.28515625" style="434" customWidth="1"/>
    <col min="43" max="43" width="9.5703125" style="434" bestFit="1" customWidth="1"/>
    <col min="44" max="44" width="10.5703125" style="434" customWidth="1"/>
    <col min="45" max="45" width="9.5703125" style="434" customWidth="1"/>
    <col min="46" max="46" width="8" style="434" customWidth="1"/>
    <col min="47" max="47" width="6.28515625" style="434" customWidth="1"/>
    <col min="48" max="48" width="6.85546875" style="434" customWidth="1"/>
    <col min="49" max="49" width="7" style="434" customWidth="1"/>
    <col min="50" max="50" width="6.7109375" style="434" customWidth="1"/>
    <col min="51" max="51" width="9" style="434" customWidth="1"/>
    <col min="52" max="52" width="7.28515625" style="434" customWidth="1"/>
    <col min="53" max="53" width="8.28515625" style="434" customWidth="1"/>
    <col min="54" max="54" width="9.42578125" style="434" customWidth="1"/>
    <col min="55" max="55" width="10.28515625" style="434" customWidth="1"/>
    <col min="56" max="56" width="9.85546875" style="434" customWidth="1"/>
    <col min="57" max="57" width="8" style="434" customWidth="1"/>
    <col min="58" max="58" width="7.28515625" style="434" customWidth="1"/>
    <col min="59" max="59" width="7.140625" style="434" customWidth="1"/>
    <col min="60" max="60" width="7.7109375" style="434" customWidth="1"/>
    <col min="61" max="61" width="7.140625" style="434" customWidth="1"/>
    <col min="62" max="62" width="8.5703125" style="434" customWidth="1"/>
    <col min="63" max="63" width="6.42578125" style="434" customWidth="1"/>
    <col min="64" max="64" width="6.28515625" style="434" customWidth="1"/>
    <col min="65" max="65" width="9.28515625" style="434" customWidth="1"/>
    <col min="66" max="66" width="9.5703125" style="434" customWidth="1"/>
    <col min="67" max="67" width="10.7109375" style="434" customWidth="1"/>
    <col min="68" max="68" width="7" style="434" customWidth="1"/>
    <col min="69" max="69" width="7.140625" style="434" customWidth="1"/>
    <col min="70" max="70" width="7" style="434" customWidth="1"/>
    <col min="71" max="71" width="8" style="434" customWidth="1"/>
    <col min="72" max="72" width="6.28515625" style="434" customWidth="1"/>
    <col min="73" max="73" width="6.85546875" style="434" customWidth="1"/>
    <col min="74" max="74" width="5.85546875" style="434" customWidth="1"/>
    <col min="75" max="75" width="6.28515625" style="434" customWidth="1"/>
    <col min="76" max="76" width="9.28515625" style="434" customWidth="1"/>
    <col min="77" max="77" width="9.7109375" style="434" customWidth="1"/>
    <col min="78" max="78" width="6" style="434" customWidth="1"/>
    <col min="79" max="79" width="8.140625" style="434" customWidth="1"/>
    <col min="80" max="80" width="6.28515625" style="434" customWidth="1"/>
    <col min="81" max="81" width="7.140625" style="434" customWidth="1"/>
    <col min="82" max="82" width="6.85546875" style="434" customWidth="1"/>
    <col min="83" max="84" width="7.42578125" style="434" customWidth="1"/>
    <col min="85" max="85" width="7.140625" style="434" customWidth="1"/>
    <col min="86" max="86" width="7.85546875" style="434" customWidth="1"/>
    <col min="87" max="87" width="9.28515625" style="434" customWidth="1"/>
    <col min="88" max="88" width="8.5703125" style="434" customWidth="1"/>
    <col min="89" max="89" width="8.7109375" style="434" customWidth="1"/>
    <col min="90" max="90" width="6.7109375" style="434" customWidth="1"/>
    <col min="91" max="91" width="6.5703125" style="434" customWidth="1"/>
    <col min="92" max="92" width="7.85546875" style="434" customWidth="1"/>
    <col min="93" max="93" width="7.140625" style="434" customWidth="1"/>
    <col min="94" max="94" width="7.42578125" style="434" customWidth="1"/>
    <col min="95" max="96" width="7.140625" style="434" customWidth="1"/>
    <col min="97" max="97" width="7.42578125" style="434" customWidth="1"/>
    <col min="98" max="98" width="9.7109375" style="434" customWidth="1"/>
    <col min="99" max="99" width="9.28515625" style="434" customWidth="1"/>
    <col min="100" max="100" width="10.42578125" style="434" customWidth="1"/>
    <col min="101" max="101" width="7.28515625" style="434" customWidth="1"/>
    <col min="102" max="103" width="7.42578125" style="434" customWidth="1"/>
    <col min="104" max="104" width="7" style="434" customWidth="1"/>
    <col min="105" max="105" width="8" style="434" customWidth="1"/>
    <col min="106" max="106" width="7.42578125" style="434" customWidth="1"/>
    <col min="107" max="107" width="6.7109375" style="434" customWidth="1"/>
    <col min="108" max="108" width="7.28515625" style="434" customWidth="1"/>
    <col min="109" max="109" width="9.5703125" style="434" customWidth="1"/>
    <col min="110" max="110" width="8.42578125" style="434" customWidth="1"/>
    <col min="111" max="111" width="8.5703125" style="434" customWidth="1"/>
    <col min="112" max="112" width="7.42578125" style="434" customWidth="1"/>
    <col min="113" max="114" width="8" style="434" customWidth="1"/>
    <col min="115" max="116" width="7.28515625" style="434" customWidth="1"/>
    <col min="117" max="117" width="7.5703125" style="434" customWidth="1"/>
    <col min="118" max="118" width="7.140625" style="434" customWidth="1"/>
    <col min="119" max="119" width="7.85546875" style="434" customWidth="1"/>
    <col min="120" max="120" width="9.7109375" style="434" customWidth="1"/>
    <col min="121" max="121" width="9.28515625" style="434" customWidth="1"/>
    <col min="122" max="122" width="9" style="434" customWidth="1"/>
    <col min="123" max="123" width="9" style="843" customWidth="1"/>
    <col min="124" max="124" width="7.85546875" style="843" customWidth="1"/>
    <col min="125" max="125" width="7" style="843" customWidth="1"/>
    <col min="126" max="127" width="7.7109375" style="843" customWidth="1"/>
    <col min="128" max="128" width="9.140625" style="843"/>
    <col min="129" max="129" width="6.42578125" style="843" customWidth="1"/>
    <col min="130" max="130" width="7.28515625" style="843" customWidth="1"/>
    <col min="131" max="131" width="9.28515625" style="843" customWidth="1"/>
    <col min="132" max="132" width="9.5703125" style="843" customWidth="1"/>
    <col min="133" max="133" width="9.28515625" style="843" customWidth="1"/>
    <col min="134" max="134" width="7.42578125" style="434" customWidth="1"/>
    <col min="135" max="135" width="6.7109375" style="434" customWidth="1"/>
    <col min="136" max="136" width="8" style="434" customWidth="1"/>
    <col min="137" max="137" width="8.28515625" style="434" customWidth="1"/>
    <col min="138" max="138" width="8.42578125" style="434" customWidth="1"/>
    <col min="139" max="139" width="8.5703125" style="434" customWidth="1"/>
    <col min="140" max="140" width="8" style="434" customWidth="1"/>
    <col min="141" max="141" width="8.85546875" style="434" customWidth="1"/>
    <col min="142" max="142" width="9.28515625" style="434" customWidth="1"/>
    <col min="143" max="143" width="10" style="434" customWidth="1"/>
    <col min="144" max="145" width="10.140625" style="434" customWidth="1"/>
    <col min="146" max="256" width="9.140625" style="434"/>
    <col min="257" max="257" width="6" style="434" customWidth="1"/>
    <col min="258" max="258" width="7.85546875" style="434" customWidth="1"/>
    <col min="259" max="259" width="6.85546875" style="434" customWidth="1"/>
    <col min="260" max="260" width="8" style="434" customWidth="1"/>
    <col min="261" max="261" width="8.140625" style="434" customWidth="1"/>
    <col min="262" max="262" width="8.28515625" style="434" customWidth="1"/>
    <col min="263" max="263" width="7.42578125" style="434" customWidth="1"/>
    <col min="264" max="264" width="6.28515625" style="434" customWidth="1"/>
    <col min="265" max="265" width="7.28515625" style="434" customWidth="1"/>
    <col min="266" max="266" width="9.28515625" style="434" customWidth="1"/>
    <col min="267" max="267" width="8.42578125" style="434" customWidth="1"/>
    <col min="268" max="268" width="9.7109375" style="434" customWidth="1"/>
    <col min="269" max="269" width="7.5703125" style="434" customWidth="1"/>
    <col min="270" max="272" width="7.42578125" style="434" customWidth="1"/>
    <col min="273" max="273" width="7.7109375" style="434" customWidth="1"/>
    <col min="274" max="274" width="7.28515625" style="434" customWidth="1"/>
    <col min="275" max="275" width="7.140625" style="434" customWidth="1"/>
    <col min="276" max="276" width="7.7109375" style="434" customWidth="1"/>
    <col min="277" max="277" width="9.5703125" style="434" customWidth="1"/>
    <col min="278" max="278" width="9.5703125" style="434" bestFit="1" customWidth="1"/>
    <col min="279" max="279" width="9.42578125" style="434" customWidth="1"/>
    <col min="280" max="280" width="7.7109375" style="434" customWidth="1"/>
    <col min="281" max="281" width="7.140625" style="434" customWidth="1"/>
    <col min="282" max="282" width="7.5703125" style="434" customWidth="1"/>
    <col min="283" max="283" width="7.28515625" style="434" customWidth="1"/>
    <col min="284" max="284" width="7.5703125" style="434" customWidth="1"/>
    <col min="285" max="285" width="9.85546875" style="434" customWidth="1"/>
    <col min="286" max="286" width="9" style="434" customWidth="1"/>
    <col min="287" max="287" width="8.5703125" style="434" customWidth="1"/>
    <col min="288" max="288" width="9.85546875" style="434" customWidth="1"/>
    <col min="289" max="289" width="9.5703125" style="434" customWidth="1"/>
    <col min="290" max="290" width="9.85546875" style="434" customWidth="1"/>
    <col min="291" max="291" width="7.42578125" style="434" customWidth="1"/>
    <col min="292" max="292" width="7.85546875" style="434" customWidth="1"/>
    <col min="293" max="294" width="6.85546875" style="434" customWidth="1"/>
    <col min="295" max="295" width="7.42578125" style="434" customWidth="1"/>
    <col min="296" max="296" width="8.42578125" style="434" customWidth="1"/>
    <col min="297" max="297" width="7.5703125" style="434" customWidth="1"/>
    <col min="298" max="298" width="7.28515625" style="434" customWidth="1"/>
    <col min="299" max="299" width="9.5703125" style="434" bestFit="1" customWidth="1"/>
    <col min="300" max="300" width="10.5703125" style="434" customWidth="1"/>
    <col min="301" max="301" width="9.5703125" style="434" customWidth="1"/>
    <col min="302" max="302" width="8" style="434" customWidth="1"/>
    <col min="303" max="303" width="6.28515625" style="434" customWidth="1"/>
    <col min="304" max="304" width="6.85546875" style="434" customWidth="1"/>
    <col min="305" max="305" width="7" style="434" customWidth="1"/>
    <col min="306" max="306" width="6.7109375" style="434" customWidth="1"/>
    <col min="307" max="307" width="9" style="434" customWidth="1"/>
    <col min="308" max="308" width="7.28515625" style="434" customWidth="1"/>
    <col min="309" max="309" width="8.28515625" style="434" customWidth="1"/>
    <col min="310" max="310" width="9.42578125" style="434" customWidth="1"/>
    <col min="311" max="311" width="10.28515625" style="434" customWidth="1"/>
    <col min="312" max="312" width="9.85546875" style="434" customWidth="1"/>
    <col min="313" max="313" width="8" style="434" customWidth="1"/>
    <col min="314" max="314" width="7.28515625" style="434" customWidth="1"/>
    <col min="315" max="315" width="7.140625" style="434" customWidth="1"/>
    <col min="316" max="316" width="7.7109375" style="434" customWidth="1"/>
    <col min="317" max="317" width="7.140625" style="434" customWidth="1"/>
    <col min="318" max="318" width="8.5703125" style="434" customWidth="1"/>
    <col min="319" max="319" width="6.42578125" style="434" customWidth="1"/>
    <col min="320" max="320" width="6.28515625" style="434" customWidth="1"/>
    <col min="321" max="321" width="9.28515625" style="434" customWidth="1"/>
    <col min="322" max="322" width="9.5703125" style="434" customWidth="1"/>
    <col min="323" max="323" width="10.7109375" style="434" customWidth="1"/>
    <col min="324" max="324" width="7" style="434" customWidth="1"/>
    <col min="325" max="325" width="7.140625" style="434" customWidth="1"/>
    <col min="326" max="326" width="7" style="434" customWidth="1"/>
    <col min="327" max="327" width="8" style="434" customWidth="1"/>
    <col min="328" max="328" width="6.28515625" style="434" customWidth="1"/>
    <col min="329" max="329" width="6.85546875" style="434" customWidth="1"/>
    <col min="330" max="330" width="5.85546875" style="434" customWidth="1"/>
    <col min="331" max="331" width="6.28515625" style="434" customWidth="1"/>
    <col min="332" max="332" width="9.28515625" style="434" customWidth="1"/>
    <col min="333" max="333" width="9.7109375" style="434" customWidth="1"/>
    <col min="334" max="334" width="6" style="434" customWidth="1"/>
    <col min="335" max="335" width="8.140625" style="434" customWidth="1"/>
    <col min="336" max="336" width="6.28515625" style="434" customWidth="1"/>
    <col min="337" max="337" width="7.140625" style="434" customWidth="1"/>
    <col min="338" max="338" width="6.85546875" style="434" customWidth="1"/>
    <col min="339" max="340" width="7.42578125" style="434" customWidth="1"/>
    <col min="341" max="341" width="7.140625" style="434" customWidth="1"/>
    <col min="342" max="342" width="7.85546875" style="434" customWidth="1"/>
    <col min="343" max="343" width="9.28515625" style="434" customWidth="1"/>
    <col min="344" max="344" width="8.5703125" style="434" customWidth="1"/>
    <col min="345" max="345" width="8.7109375" style="434" customWidth="1"/>
    <col min="346" max="346" width="6.7109375" style="434" customWidth="1"/>
    <col min="347" max="347" width="6.5703125" style="434" customWidth="1"/>
    <col min="348" max="348" width="7.85546875" style="434" customWidth="1"/>
    <col min="349" max="349" width="7.140625" style="434" customWidth="1"/>
    <col min="350" max="350" width="7.42578125" style="434" customWidth="1"/>
    <col min="351" max="352" width="7.140625" style="434" customWidth="1"/>
    <col min="353" max="353" width="7.42578125" style="434" customWidth="1"/>
    <col min="354" max="354" width="9.7109375" style="434" customWidth="1"/>
    <col min="355" max="355" width="9.28515625" style="434" customWidth="1"/>
    <col min="356" max="356" width="10.42578125" style="434" customWidth="1"/>
    <col min="357" max="357" width="7.28515625" style="434" customWidth="1"/>
    <col min="358" max="359" width="7.42578125" style="434" customWidth="1"/>
    <col min="360" max="360" width="7" style="434" customWidth="1"/>
    <col min="361" max="361" width="8" style="434" customWidth="1"/>
    <col min="362" max="362" width="7.42578125" style="434" customWidth="1"/>
    <col min="363" max="363" width="6.7109375" style="434" customWidth="1"/>
    <col min="364" max="364" width="7.28515625" style="434" customWidth="1"/>
    <col min="365" max="365" width="9.5703125" style="434" customWidth="1"/>
    <col min="366" max="366" width="8.42578125" style="434" customWidth="1"/>
    <col min="367" max="367" width="8.5703125" style="434" customWidth="1"/>
    <col min="368" max="368" width="7.42578125" style="434" customWidth="1"/>
    <col min="369" max="370" width="8" style="434" customWidth="1"/>
    <col min="371" max="372" width="7.28515625" style="434" customWidth="1"/>
    <col min="373" max="373" width="7.5703125" style="434" customWidth="1"/>
    <col min="374" max="374" width="7.140625" style="434" customWidth="1"/>
    <col min="375" max="375" width="7.85546875" style="434" customWidth="1"/>
    <col min="376" max="376" width="9.7109375" style="434" customWidth="1"/>
    <col min="377" max="377" width="9.28515625" style="434" customWidth="1"/>
    <col min="378" max="379" width="9" style="434" customWidth="1"/>
    <col min="380" max="380" width="7.85546875" style="434" customWidth="1"/>
    <col min="381" max="381" width="7" style="434" customWidth="1"/>
    <col min="382" max="383" width="7.7109375" style="434" customWidth="1"/>
    <col min="384" max="384" width="9.140625" style="434"/>
    <col min="385" max="385" width="6.42578125" style="434" customWidth="1"/>
    <col min="386" max="386" width="7.28515625" style="434" customWidth="1"/>
    <col min="387" max="387" width="9.28515625" style="434" customWidth="1"/>
    <col min="388" max="388" width="9.5703125" style="434" customWidth="1"/>
    <col min="389" max="389" width="9.28515625" style="434" customWidth="1"/>
    <col min="390" max="390" width="7.42578125" style="434" customWidth="1"/>
    <col min="391" max="391" width="6.7109375" style="434" customWidth="1"/>
    <col min="392" max="392" width="8" style="434" customWidth="1"/>
    <col min="393" max="393" width="8.28515625" style="434" customWidth="1"/>
    <col min="394" max="394" width="8.42578125" style="434" customWidth="1"/>
    <col min="395" max="395" width="8.5703125" style="434" customWidth="1"/>
    <col min="396" max="396" width="8" style="434" customWidth="1"/>
    <col min="397" max="397" width="8.85546875" style="434" customWidth="1"/>
    <col min="398" max="398" width="9.28515625" style="434" customWidth="1"/>
    <col min="399" max="399" width="10" style="434" customWidth="1"/>
    <col min="400" max="401" width="10.140625" style="434" customWidth="1"/>
    <col min="402" max="512" width="9.140625" style="434"/>
    <col min="513" max="513" width="6" style="434" customWidth="1"/>
    <col min="514" max="514" width="7.85546875" style="434" customWidth="1"/>
    <col min="515" max="515" width="6.85546875" style="434" customWidth="1"/>
    <col min="516" max="516" width="8" style="434" customWidth="1"/>
    <col min="517" max="517" width="8.140625" style="434" customWidth="1"/>
    <col min="518" max="518" width="8.28515625" style="434" customWidth="1"/>
    <col min="519" max="519" width="7.42578125" style="434" customWidth="1"/>
    <col min="520" max="520" width="6.28515625" style="434" customWidth="1"/>
    <col min="521" max="521" width="7.28515625" style="434" customWidth="1"/>
    <col min="522" max="522" width="9.28515625" style="434" customWidth="1"/>
    <col min="523" max="523" width="8.42578125" style="434" customWidth="1"/>
    <col min="524" max="524" width="9.7109375" style="434" customWidth="1"/>
    <col min="525" max="525" width="7.5703125" style="434" customWidth="1"/>
    <col min="526" max="528" width="7.42578125" style="434" customWidth="1"/>
    <col min="529" max="529" width="7.7109375" style="434" customWidth="1"/>
    <col min="530" max="530" width="7.28515625" style="434" customWidth="1"/>
    <col min="531" max="531" width="7.140625" style="434" customWidth="1"/>
    <col min="532" max="532" width="7.7109375" style="434" customWidth="1"/>
    <col min="533" max="533" width="9.5703125" style="434" customWidth="1"/>
    <col min="534" max="534" width="9.5703125" style="434" bestFit="1" customWidth="1"/>
    <col min="535" max="535" width="9.42578125" style="434" customWidth="1"/>
    <col min="536" max="536" width="7.7109375" style="434" customWidth="1"/>
    <col min="537" max="537" width="7.140625" style="434" customWidth="1"/>
    <col min="538" max="538" width="7.5703125" style="434" customWidth="1"/>
    <col min="539" max="539" width="7.28515625" style="434" customWidth="1"/>
    <col min="540" max="540" width="7.5703125" style="434" customWidth="1"/>
    <col min="541" max="541" width="9.85546875" style="434" customWidth="1"/>
    <col min="542" max="542" width="9" style="434" customWidth="1"/>
    <col min="543" max="543" width="8.5703125" style="434" customWidth="1"/>
    <col min="544" max="544" width="9.85546875" style="434" customWidth="1"/>
    <col min="545" max="545" width="9.5703125" style="434" customWidth="1"/>
    <col min="546" max="546" width="9.85546875" style="434" customWidth="1"/>
    <col min="547" max="547" width="7.42578125" style="434" customWidth="1"/>
    <col min="548" max="548" width="7.85546875" style="434" customWidth="1"/>
    <col min="549" max="550" width="6.85546875" style="434" customWidth="1"/>
    <col min="551" max="551" width="7.42578125" style="434" customWidth="1"/>
    <col min="552" max="552" width="8.42578125" style="434" customWidth="1"/>
    <col min="553" max="553" width="7.5703125" style="434" customWidth="1"/>
    <col min="554" max="554" width="7.28515625" style="434" customWidth="1"/>
    <col min="555" max="555" width="9.5703125" style="434" bestFit="1" customWidth="1"/>
    <col min="556" max="556" width="10.5703125" style="434" customWidth="1"/>
    <col min="557" max="557" width="9.5703125" style="434" customWidth="1"/>
    <col min="558" max="558" width="8" style="434" customWidth="1"/>
    <col min="559" max="559" width="6.28515625" style="434" customWidth="1"/>
    <col min="560" max="560" width="6.85546875" style="434" customWidth="1"/>
    <col min="561" max="561" width="7" style="434" customWidth="1"/>
    <col min="562" max="562" width="6.7109375" style="434" customWidth="1"/>
    <col min="563" max="563" width="9" style="434" customWidth="1"/>
    <col min="564" max="564" width="7.28515625" style="434" customWidth="1"/>
    <col min="565" max="565" width="8.28515625" style="434" customWidth="1"/>
    <col min="566" max="566" width="9.42578125" style="434" customWidth="1"/>
    <col min="567" max="567" width="10.28515625" style="434" customWidth="1"/>
    <col min="568" max="568" width="9.85546875" style="434" customWidth="1"/>
    <col min="569" max="569" width="8" style="434" customWidth="1"/>
    <col min="570" max="570" width="7.28515625" style="434" customWidth="1"/>
    <col min="571" max="571" width="7.140625" style="434" customWidth="1"/>
    <col min="572" max="572" width="7.7109375" style="434" customWidth="1"/>
    <col min="573" max="573" width="7.140625" style="434" customWidth="1"/>
    <col min="574" max="574" width="8.5703125" style="434" customWidth="1"/>
    <col min="575" max="575" width="6.42578125" style="434" customWidth="1"/>
    <col min="576" max="576" width="6.28515625" style="434" customWidth="1"/>
    <col min="577" max="577" width="9.28515625" style="434" customWidth="1"/>
    <col min="578" max="578" width="9.5703125" style="434" customWidth="1"/>
    <col min="579" max="579" width="10.7109375" style="434" customWidth="1"/>
    <col min="580" max="580" width="7" style="434" customWidth="1"/>
    <col min="581" max="581" width="7.140625" style="434" customWidth="1"/>
    <col min="582" max="582" width="7" style="434" customWidth="1"/>
    <col min="583" max="583" width="8" style="434" customWidth="1"/>
    <col min="584" max="584" width="6.28515625" style="434" customWidth="1"/>
    <col min="585" max="585" width="6.85546875" style="434" customWidth="1"/>
    <col min="586" max="586" width="5.85546875" style="434" customWidth="1"/>
    <col min="587" max="587" width="6.28515625" style="434" customWidth="1"/>
    <col min="588" max="588" width="9.28515625" style="434" customWidth="1"/>
    <col min="589" max="589" width="9.7109375" style="434" customWidth="1"/>
    <col min="590" max="590" width="6" style="434" customWidth="1"/>
    <col min="591" max="591" width="8.140625" style="434" customWidth="1"/>
    <col min="592" max="592" width="6.28515625" style="434" customWidth="1"/>
    <col min="593" max="593" width="7.140625" style="434" customWidth="1"/>
    <col min="594" max="594" width="6.85546875" style="434" customWidth="1"/>
    <col min="595" max="596" width="7.42578125" style="434" customWidth="1"/>
    <col min="597" max="597" width="7.140625" style="434" customWidth="1"/>
    <col min="598" max="598" width="7.85546875" style="434" customWidth="1"/>
    <col min="599" max="599" width="9.28515625" style="434" customWidth="1"/>
    <col min="600" max="600" width="8.5703125" style="434" customWidth="1"/>
    <col min="601" max="601" width="8.7109375" style="434" customWidth="1"/>
    <col min="602" max="602" width="6.7109375" style="434" customWidth="1"/>
    <col min="603" max="603" width="6.5703125" style="434" customWidth="1"/>
    <col min="604" max="604" width="7.85546875" style="434" customWidth="1"/>
    <col min="605" max="605" width="7.140625" style="434" customWidth="1"/>
    <col min="606" max="606" width="7.42578125" style="434" customWidth="1"/>
    <col min="607" max="608" width="7.140625" style="434" customWidth="1"/>
    <col min="609" max="609" width="7.42578125" style="434" customWidth="1"/>
    <col min="610" max="610" width="9.7109375" style="434" customWidth="1"/>
    <col min="611" max="611" width="9.28515625" style="434" customWidth="1"/>
    <col min="612" max="612" width="10.42578125" style="434" customWidth="1"/>
    <col min="613" max="613" width="7.28515625" style="434" customWidth="1"/>
    <col min="614" max="615" width="7.42578125" style="434" customWidth="1"/>
    <col min="616" max="616" width="7" style="434" customWidth="1"/>
    <col min="617" max="617" width="8" style="434" customWidth="1"/>
    <col min="618" max="618" width="7.42578125" style="434" customWidth="1"/>
    <col min="619" max="619" width="6.7109375" style="434" customWidth="1"/>
    <col min="620" max="620" width="7.28515625" style="434" customWidth="1"/>
    <col min="621" max="621" width="9.5703125" style="434" customWidth="1"/>
    <col min="622" max="622" width="8.42578125" style="434" customWidth="1"/>
    <col min="623" max="623" width="8.5703125" style="434" customWidth="1"/>
    <col min="624" max="624" width="7.42578125" style="434" customWidth="1"/>
    <col min="625" max="626" width="8" style="434" customWidth="1"/>
    <col min="627" max="628" width="7.28515625" style="434" customWidth="1"/>
    <col min="629" max="629" width="7.5703125" style="434" customWidth="1"/>
    <col min="630" max="630" width="7.140625" style="434" customWidth="1"/>
    <col min="631" max="631" width="7.85546875" style="434" customWidth="1"/>
    <col min="632" max="632" width="9.7109375" style="434" customWidth="1"/>
    <col min="633" max="633" width="9.28515625" style="434" customWidth="1"/>
    <col min="634" max="635" width="9" style="434" customWidth="1"/>
    <col min="636" max="636" width="7.85546875" style="434" customWidth="1"/>
    <col min="637" max="637" width="7" style="434" customWidth="1"/>
    <col min="638" max="639" width="7.7109375" style="434" customWidth="1"/>
    <col min="640" max="640" width="9.140625" style="434"/>
    <col min="641" max="641" width="6.42578125" style="434" customWidth="1"/>
    <col min="642" max="642" width="7.28515625" style="434" customWidth="1"/>
    <col min="643" max="643" width="9.28515625" style="434" customWidth="1"/>
    <col min="644" max="644" width="9.5703125" style="434" customWidth="1"/>
    <col min="645" max="645" width="9.28515625" style="434" customWidth="1"/>
    <col min="646" max="646" width="7.42578125" style="434" customWidth="1"/>
    <col min="647" max="647" width="6.7109375" style="434" customWidth="1"/>
    <col min="648" max="648" width="8" style="434" customWidth="1"/>
    <col min="649" max="649" width="8.28515625" style="434" customWidth="1"/>
    <col min="650" max="650" width="8.42578125" style="434" customWidth="1"/>
    <col min="651" max="651" width="8.5703125" style="434" customWidth="1"/>
    <col min="652" max="652" width="8" style="434" customWidth="1"/>
    <col min="653" max="653" width="8.85546875" style="434" customWidth="1"/>
    <col min="654" max="654" width="9.28515625" style="434" customWidth="1"/>
    <col min="655" max="655" width="10" style="434" customWidth="1"/>
    <col min="656" max="657" width="10.140625" style="434" customWidth="1"/>
    <col min="658" max="768" width="9.140625" style="434"/>
    <col min="769" max="769" width="6" style="434" customWidth="1"/>
    <col min="770" max="770" width="7.85546875" style="434" customWidth="1"/>
    <col min="771" max="771" width="6.85546875" style="434" customWidth="1"/>
    <col min="772" max="772" width="8" style="434" customWidth="1"/>
    <col min="773" max="773" width="8.140625" style="434" customWidth="1"/>
    <col min="774" max="774" width="8.28515625" style="434" customWidth="1"/>
    <col min="775" max="775" width="7.42578125" style="434" customWidth="1"/>
    <col min="776" max="776" width="6.28515625" style="434" customWidth="1"/>
    <col min="777" max="777" width="7.28515625" style="434" customWidth="1"/>
    <col min="778" max="778" width="9.28515625" style="434" customWidth="1"/>
    <col min="779" max="779" width="8.42578125" style="434" customWidth="1"/>
    <col min="780" max="780" width="9.7109375" style="434" customWidth="1"/>
    <col min="781" max="781" width="7.5703125" style="434" customWidth="1"/>
    <col min="782" max="784" width="7.42578125" style="434" customWidth="1"/>
    <col min="785" max="785" width="7.7109375" style="434" customWidth="1"/>
    <col min="786" max="786" width="7.28515625" style="434" customWidth="1"/>
    <col min="787" max="787" width="7.140625" style="434" customWidth="1"/>
    <col min="788" max="788" width="7.7109375" style="434" customWidth="1"/>
    <col min="789" max="789" width="9.5703125" style="434" customWidth="1"/>
    <col min="790" max="790" width="9.5703125" style="434" bestFit="1" customWidth="1"/>
    <col min="791" max="791" width="9.42578125" style="434" customWidth="1"/>
    <col min="792" max="792" width="7.7109375" style="434" customWidth="1"/>
    <col min="793" max="793" width="7.140625" style="434" customWidth="1"/>
    <col min="794" max="794" width="7.5703125" style="434" customWidth="1"/>
    <col min="795" max="795" width="7.28515625" style="434" customWidth="1"/>
    <col min="796" max="796" width="7.5703125" style="434" customWidth="1"/>
    <col min="797" max="797" width="9.85546875" style="434" customWidth="1"/>
    <col min="798" max="798" width="9" style="434" customWidth="1"/>
    <col min="799" max="799" width="8.5703125" style="434" customWidth="1"/>
    <col min="800" max="800" width="9.85546875" style="434" customWidth="1"/>
    <col min="801" max="801" width="9.5703125" style="434" customWidth="1"/>
    <col min="802" max="802" width="9.85546875" style="434" customWidth="1"/>
    <col min="803" max="803" width="7.42578125" style="434" customWidth="1"/>
    <col min="804" max="804" width="7.85546875" style="434" customWidth="1"/>
    <col min="805" max="806" width="6.85546875" style="434" customWidth="1"/>
    <col min="807" max="807" width="7.42578125" style="434" customWidth="1"/>
    <col min="808" max="808" width="8.42578125" style="434" customWidth="1"/>
    <col min="809" max="809" width="7.5703125" style="434" customWidth="1"/>
    <col min="810" max="810" width="7.28515625" style="434" customWidth="1"/>
    <col min="811" max="811" width="9.5703125" style="434" bestFit="1" customWidth="1"/>
    <col min="812" max="812" width="10.5703125" style="434" customWidth="1"/>
    <col min="813" max="813" width="9.5703125" style="434" customWidth="1"/>
    <col min="814" max="814" width="8" style="434" customWidth="1"/>
    <col min="815" max="815" width="6.28515625" style="434" customWidth="1"/>
    <col min="816" max="816" width="6.85546875" style="434" customWidth="1"/>
    <col min="817" max="817" width="7" style="434" customWidth="1"/>
    <col min="818" max="818" width="6.7109375" style="434" customWidth="1"/>
    <col min="819" max="819" width="9" style="434" customWidth="1"/>
    <col min="820" max="820" width="7.28515625" style="434" customWidth="1"/>
    <col min="821" max="821" width="8.28515625" style="434" customWidth="1"/>
    <col min="822" max="822" width="9.42578125" style="434" customWidth="1"/>
    <col min="823" max="823" width="10.28515625" style="434" customWidth="1"/>
    <col min="824" max="824" width="9.85546875" style="434" customWidth="1"/>
    <col min="825" max="825" width="8" style="434" customWidth="1"/>
    <col min="826" max="826" width="7.28515625" style="434" customWidth="1"/>
    <col min="827" max="827" width="7.140625" style="434" customWidth="1"/>
    <col min="828" max="828" width="7.7109375" style="434" customWidth="1"/>
    <col min="829" max="829" width="7.140625" style="434" customWidth="1"/>
    <col min="830" max="830" width="8.5703125" style="434" customWidth="1"/>
    <col min="831" max="831" width="6.42578125" style="434" customWidth="1"/>
    <col min="832" max="832" width="6.28515625" style="434" customWidth="1"/>
    <col min="833" max="833" width="9.28515625" style="434" customWidth="1"/>
    <col min="834" max="834" width="9.5703125" style="434" customWidth="1"/>
    <col min="835" max="835" width="10.7109375" style="434" customWidth="1"/>
    <col min="836" max="836" width="7" style="434" customWidth="1"/>
    <col min="837" max="837" width="7.140625" style="434" customWidth="1"/>
    <col min="838" max="838" width="7" style="434" customWidth="1"/>
    <col min="839" max="839" width="8" style="434" customWidth="1"/>
    <col min="840" max="840" width="6.28515625" style="434" customWidth="1"/>
    <col min="841" max="841" width="6.85546875" style="434" customWidth="1"/>
    <col min="842" max="842" width="5.85546875" style="434" customWidth="1"/>
    <col min="843" max="843" width="6.28515625" style="434" customWidth="1"/>
    <col min="844" max="844" width="9.28515625" style="434" customWidth="1"/>
    <col min="845" max="845" width="9.7109375" style="434" customWidth="1"/>
    <col min="846" max="846" width="6" style="434" customWidth="1"/>
    <col min="847" max="847" width="8.140625" style="434" customWidth="1"/>
    <col min="848" max="848" width="6.28515625" style="434" customWidth="1"/>
    <col min="849" max="849" width="7.140625" style="434" customWidth="1"/>
    <col min="850" max="850" width="6.85546875" style="434" customWidth="1"/>
    <col min="851" max="852" width="7.42578125" style="434" customWidth="1"/>
    <col min="853" max="853" width="7.140625" style="434" customWidth="1"/>
    <col min="854" max="854" width="7.85546875" style="434" customWidth="1"/>
    <col min="855" max="855" width="9.28515625" style="434" customWidth="1"/>
    <col min="856" max="856" width="8.5703125" style="434" customWidth="1"/>
    <col min="857" max="857" width="8.7109375" style="434" customWidth="1"/>
    <col min="858" max="858" width="6.7109375" style="434" customWidth="1"/>
    <col min="859" max="859" width="6.5703125" style="434" customWidth="1"/>
    <col min="860" max="860" width="7.85546875" style="434" customWidth="1"/>
    <col min="861" max="861" width="7.140625" style="434" customWidth="1"/>
    <col min="862" max="862" width="7.42578125" style="434" customWidth="1"/>
    <col min="863" max="864" width="7.140625" style="434" customWidth="1"/>
    <col min="865" max="865" width="7.42578125" style="434" customWidth="1"/>
    <col min="866" max="866" width="9.7109375" style="434" customWidth="1"/>
    <col min="867" max="867" width="9.28515625" style="434" customWidth="1"/>
    <col min="868" max="868" width="10.42578125" style="434" customWidth="1"/>
    <col min="869" max="869" width="7.28515625" style="434" customWidth="1"/>
    <col min="870" max="871" width="7.42578125" style="434" customWidth="1"/>
    <col min="872" max="872" width="7" style="434" customWidth="1"/>
    <col min="873" max="873" width="8" style="434" customWidth="1"/>
    <col min="874" max="874" width="7.42578125" style="434" customWidth="1"/>
    <col min="875" max="875" width="6.7109375" style="434" customWidth="1"/>
    <col min="876" max="876" width="7.28515625" style="434" customWidth="1"/>
    <col min="877" max="877" width="9.5703125" style="434" customWidth="1"/>
    <col min="878" max="878" width="8.42578125" style="434" customWidth="1"/>
    <col min="879" max="879" width="8.5703125" style="434" customWidth="1"/>
    <col min="880" max="880" width="7.42578125" style="434" customWidth="1"/>
    <col min="881" max="882" width="8" style="434" customWidth="1"/>
    <col min="883" max="884" width="7.28515625" style="434" customWidth="1"/>
    <col min="885" max="885" width="7.5703125" style="434" customWidth="1"/>
    <col min="886" max="886" width="7.140625" style="434" customWidth="1"/>
    <col min="887" max="887" width="7.85546875" style="434" customWidth="1"/>
    <col min="888" max="888" width="9.7109375" style="434" customWidth="1"/>
    <col min="889" max="889" width="9.28515625" style="434" customWidth="1"/>
    <col min="890" max="891" width="9" style="434" customWidth="1"/>
    <col min="892" max="892" width="7.85546875" style="434" customWidth="1"/>
    <col min="893" max="893" width="7" style="434" customWidth="1"/>
    <col min="894" max="895" width="7.7109375" style="434" customWidth="1"/>
    <col min="896" max="896" width="9.140625" style="434"/>
    <col min="897" max="897" width="6.42578125" style="434" customWidth="1"/>
    <col min="898" max="898" width="7.28515625" style="434" customWidth="1"/>
    <col min="899" max="899" width="9.28515625" style="434" customWidth="1"/>
    <col min="900" max="900" width="9.5703125" style="434" customWidth="1"/>
    <col min="901" max="901" width="9.28515625" style="434" customWidth="1"/>
    <col min="902" max="902" width="7.42578125" style="434" customWidth="1"/>
    <col min="903" max="903" width="6.7109375" style="434" customWidth="1"/>
    <col min="904" max="904" width="8" style="434" customWidth="1"/>
    <col min="905" max="905" width="8.28515625" style="434" customWidth="1"/>
    <col min="906" max="906" width="8.42578125" style="434" customWidth="1"/>
    <col min="907" max="907" width="8.5703125" style="434" customWidth="1"/>
    <col min="908" max="908" width="8" style="434" customWidth="1"/>
    <col min="909" max="909" width="8.85546875" style="434" customWidth="1"/>
    <col min="910" max="910" width="9.28515625" style="434" customWidth="1"/>
    <col min="911" max="911" width="10" style="434" customWidth="1"/>
    <col min="912" max="913" width="10.140625" style="434" customWidth="1"/>
    <col min="914" max="1024" width="9.140625" style="434"/>
    <col min="1025" max="1025" width="6" style="434" customWidth="1"/>
    <col min="1026" max="1026" width="7.85546875" style="434" customWidth="1"/>
    <col min="1027" max="1027" width="6.85546875" style="434" customWidth="1"/>
    <col min="1028" max="1028" width="8" style="434" customWidth="1"/>
    <col min="1029" max="1029" width="8.140625" style="434" customWidth="1"/>
    <col min="1030" max="1030" width="8.28515625" style="434" customWidth="1"/>
    <col min="1031" max="1031" width="7.42578125" style="434" customWidth="1"/>
    <col min="1032" max="1032" width="6.28515625" style="434" customWidth="1"/>
    <col min="1033" max="1033" width="7.28515625" style="434" customWidth="1"/>
    <col min="1034" max="1034" width="9.28515625" style="434" customWidth="1"/>
    <col min="1035" max="1035" width="8.42578125" style="434" customWidth="1"/>
    <col min="1036" max="1036" width="9.7109375" style="434" customWidth="1"/>
    <col min="1037" max="1037" width="7.5703125" style="434" customWidth="1"/>
    <col min="1038" max="1040" width="7.42578125" style="434" customWidth="1"/>
    <col min="1041" max="1041" width="7.7109375" style="434" customWidth="1"/>
    <col min="1042" max="1042" width="7.28515625" style="434" customWidth="1"/>
    <col min="1043" max="1043" width="7.140625" style="434" customWidth="1"/>
    <col min="1044" max="1044" width="7.7109375" style="434" customWidth="1"/>
    <col min="1045" max="1045" width="9.5703125" style="434" customWidth="1"/>
    <col min="1046" max="1046" width="9.5703125" style="434" bestFit="1" customWidth="1"/>
    <col min="1047" max="1047" width="9.42578125" style="434" customWidth="1"/>
    <col min="1048" max="1048" width="7.7109375" style="434" customWidth="1"/>
    <col min="1049" max="1049" width="7.140625" style="434" customWidth="1"/>
    <col min="1050" max="1050" width="7.5703125" style="434" customWidth="1"/>
    <col min="1051" max="1051" width="7.28515625" style="434" customWidth="1"/>
    <col min="1052" max="1052" width="7.5703125" style="434" customWidth="1"/>
    <col min="1053" max="1053" width="9.85546875" style="434" customWidth="1"/>
    <col min="1054" max="1054" width="9" style="434" customWidth="1"/>
    <col min="1055" max="1055" width="8.5703125" style="434" customWidth="1"/>
    <col min="1056" max="1056" width="9.85546875" style="434" customWidth="1"/>
    <col min="1057" max="1057" width="9.5703125" style="434" customWidth="1"/>
    <col min="1058" max="1058" width="9.85546875" style="434" customWidth="1"/>
    <col min="1059" max="1059" width="7.42578125" style="434" customWidth="1"/>
    <col min="1060" max="1060" width="7.85546875" style="434" customWidth="1"/>
    <col min="1061" max="1062" width="6.85546875" style="434" customWidth="1"/>
    <col min="1063" max="1063" width="7.42578125" style="434" customWidth="1"/>
    <col min="1064" max="1064" width="8.42578125" style="434" customWidth="1"/>
    <col min="1065" max="1065" width="7.5703125" style="434" customWidth="1"/>
    <col min="1066" max="1066" width="7.28515625" style="434" customWidth="1"/>
    <col min="1067" max="1067" width="9.5703125" style="434" bestFit="1" customWidth="1"/>
    <col min="1068" max="1068" width="10.5703125" style="434" customWidth="1"/>
    <col min="1069" max="1069" width="9.5703125" style="434" customWidth="1"/>
    <col min="1070" max="1070" width="8" style="434" customWidth="1"/>
    <col min="1071" max="1071" width="6.28515625" style="434" customWidth="1"/>
    <col min="1072" max="1072" width="6.85546875" style="434" customWidth="1"/>
    <col min="1073" max="1073" width="7" style="434" customWidth="1"/>
    <col min="1074" max="1074" width="6.7109375" style="434" customWidth="1"/>
    <col min="1075" max="1075" width="9" style="434" customWidth="1"/>
    <col min="1076" max="1076" width="7.28515625" style="434" customWidth="1"/>
    <col min="1077" max="1077" width="8.28515625" style="434" customWidth="1"/>
    <col min="1078" max="1078" width="9.42578125" style="434" customWidth="1"/>
    <col min="1079" max="1079" width="10.28515625" style="434" customWidth="1"/>
    <col min="1080" max="1080" width="9.85546875" style="434" customWidth="1"/>
    <col min="1081" max="1081" width="8" style="434" customWidth="1"/>
    <col min="1082" max="1082" width="7.28515625" style="434" customWidth="1"/>
    <col min="1083" max="1083" width="7.140625" style="434" customWidth="1"/>
    <col min="1084" max="1084" width="7.7109375" style="434" customWidth="1"/>
    <col min="1085" max="1085" width="7.140625" style="434" customWidth="1"/>
    <col min="1086" max="1086" width="8.5703125" style="434" customWidth="1"/>
    <col min="1087" max="1087" width="6.42578125" style="434" customWidth="1"/>
    <col min="1088" max="1088" width="6.28515625" style="434" customWidth="1"/>
    <col min="1089" max="1089" width="9.28515625" style="434" customWidth="1"/>
    <col min="1090" max="1090" width="9.5703125" style="434" customWidth="1"/>
    <col min="1091" max="1091" width="10.7109375" style="434" customWidth="1"/>
    <col min="1092" max="1092" width="7" style="434" customWidth="1"/>
    <col min="1093" max="1093" width="7.140625" style="434" customWidth="1"/>
    <col min="1094" max="1094" width="7" style="434" customWidth="1"/>
    <col min="1095" max="1095" width="8" style="434" customWidth="1"/>
    <col min="1096" max="1096" width="6.28515625" style="434" customWidth="1"/>
    <col min="1097" max="1097" width="6.85546875" style="434" customWidth="1"/>
    <col min="1098" max="1098" width="5.85546875" style="434" customWidth="1"/>
    <col min="1099" max="1099" width="6.28515625" style="434" customWidth="1"/>
    <col min="1100" max="1100" width="9.28515625" style="434" customWidth="1"/>
    <col min="1101" max="1101" width="9.7109375" style="434" customWidth="1"/>
    <col min="1102" max="1102" width="6" style="434" customWidth="1"/>
    <col min="1103" max="1103" width="8.140625" style="434" customWidth="1"/>
    <col min="1104" max="1104" width="6.28515625" style="434" customWidth="1"/>
    <col min="1105" max="1105" width="7.140625" style="434" customWidth="1"/>
    <col min="1106" max="1106" width="6.85546875" style="434" customWidth="1"/>
    <col min="1107" max="1108" width="7.42578125" style="434" customWidth="1"/>
    <col min="1109" max="1109" width="7.140625" style="434" customWidth="1"/>
    <col min="1110" max="1110" width="7.85546875" style="434" customWidth="1"/>
    <col min="1111" max="1111" width="9.28515625" style="434" customWidth="1"/>
    <col min="1112" max="1112" width="8.5703125" style="434" customWidth="1"/>
    <col min="1113" max="1113" width="8.7109375" style="434" customWidth="1"/>
    <col min="1114" max="1114" width="6.7109375" style="434" customWidth="1"/>
    <col min="1115" max="1115" width="6.5703125" style="434" customWidth="1"/>
    <col min="1116" max="1116" width="7.85546875" style="434" customWidth="1"/>
    <col min="1117" max="1117" width="7.140625" style="434" customWidth="1"/>
    <col min="1118" max="1118" width="7.42578125" style="434" customWidth="1"/>
    <col min="1119" max="1120" width="7.140625" style="434" customWidth="1"/>
    <col min="1121" max="1121" width="7.42578125" style="434" customWidth="1"/>
    <col min="1122" max="1122" width="9.7109375" style="434" customWidth="1"/>
    <col min="1123" max="1123" width="9.28515625" style="434" customWidth="1"/>
    <col min="1124" max="1124" width="10.42578125" style="434" customWidth="1"/>
    <col min="1125" max="1125" width="7.28515625" style="434" customWidth="1"/>
    <col min="1126" max="1127" width="7.42578125" style="434" customWidth="1"/>
    <col min="1128" max="1128" width="7" style="434" customWidth="1"/>
    <col min="1129" max="1129" width="8" style="434" customWidth="1"/>
    <col min="1130" max="1130" width="7.42578125" style="434" customWidth="1"/>
    <col min="1131" max="1131" width="6.7109375" style="434" customWidth="1"/>
    <col min="1132" max="1132" width="7.28515625" style="434" customWidth="1"/>
    <col min="1133" max="1133" width="9.5703125" style="434" customWidth="1"/>
    <col min="1134" max="1134" width="8.42578125" style="434" customWidth="1"/>
    <col min="1135" max="1135" width="8.5703125" style="434" customWidth="1"/>
    <col min="1136" max="1136" width="7.42578125" style="434" customWidth="1"/>
    <col min="1137" max="1138" width="8" style="434" customWidth="1"/>
    <col min="1139" max="1140" width="7.28515625" style="434" customWidth="1"/>
    <col min="1141" max="1141" width="7.5703125" style="434" customWidth="1"/>
    <col min="1142" max="1142" width="7.140625" style="434" customWidth="1"/>
    <col min="1143" max="1143" width="7.85546875" style="434" customWidth="1"/>
    <col min="1144" max="1144" width="9.7109375" style="434" customWidth="1"/>
    <col min="1145" max="1145" width="9.28515625" style="434" customWidth="1"/>
    <col min="1146" max="1147" width="9" style="434" customWidth="1"/>
    <col min="1148" max="1148" width="7.85546875" style="434" customWidth="1"/>
    <col min="1149" max="1149" width="7" style="434" customWidth="1"/>
    <col min="1150" max="1151" width="7.7109375" style="434" customWidth="1"/>
    <col min="1152" max="1152" width="9.140625" style="434"/>
    <col min="1153" max="1153" width="6.42578125" style="434" customWidth="1"/>
    <col min="1154" max="1154" width="7.28515625" style="434" customWidth="1"/>
    <col min="1155" max="1155" width="9.28515625" style="434" customWidth="1"/>
    <col min="1156" max="1156" width="9.5703125" style="434" customWidth="1"/>
    <col min="1157" max="1157" width="9.28515625" style="434" customWidth="1"/>
    <col min="1158" max="1158" width="7.42578125" style="434" customWidth="1"/>
    <col min="1159" max="1159" width="6.7109375" style="434" customWidth="1"/>
    <col min="1160" max="1160" width="8" style="434" customWidth="1"/>
    <col min="1161" max="1161" width="8.28515625" style="434" customWidth="1"/>
    <col min="1162" max="1162" width="8.42578125" style="434" customWidth="1"/>
    <col min="1163" max="1163" width="8.5703125" style="434" customWidth="1"/>
    <col min="1164" max="1164" width="8" style="434" customWidth="1"/>
    <col min="1165" max="1165" width="8.85546875" style="434" customWidth="1"/>
    <col min="1166" max="1166" width="9.28515625" style="434" customWidth="1"/>
    <col min="1167" max="1167" width="10" style="434" customWidth="1"/>
    <col min="1168" max="1169" width="10.140625" style="434" customWidth="1"/>
    <col min="1170" max="1280" width="9.140625" style="434"/>
    <col min="1281" max="1281" width="6" style="434" customWidth="1"/>
    <col min="1282" max="1282" width="7.85546875" style="434" customWidth="1"/>
    <col min="1283" max="1283" width="6.85546875" style="434" customWidth="1"/>
    <col min="1284" max="1284" width="8" style="434" customWidth="1"/>
    <col min="1285" max="1285" width="8.140625" style="434" customWidth="1"/>
    <col min="1286" max="1286" width="8.28515625" style="434" customWidth="1"/>
    <col min="1287" max="1287" width="7.42578125" style="434" customWidth="1"/>
    <col min="1288" max="1288" width="6.28515625" style="434" customWidth="1"/>
    <col min="1289" max="1289" width="7.28515625" style="434" customWidth="1"/>
    <col min="1290" max="1290" width="9.28515625" style="434" customWidth="1"/>
    <col min="1291" max="1291" width="8.42578125" style="434" customWidth="1"/>
    <col min="1292" max="1292" width="9.7109375" style="434" customWidth="1"/>
    <col min="1293" max="1293" width="7.5703125" style="434" customWidth="1"/>
    <col min="1294" max="1296" width="7.42578125" style="434" customWidth="1"/>
    <col min="1297" max="1297" width="7.7109375" style="434" customWidth="1"/>
    <col min="1298" max="1298" width="7.28515625" style="434" customWidth="1"/>
    <col min="1299" max="1299" width="7.140625" style="434" customWidth="1"/>
    <col min="1300" max="1300" width="7.7109375" style="434" customWidth="1"/>
    <col min="1301" max="1301" width="9.5703125" style="434" customWidth="1"/>
    <col min="1302" max="1302" width="9.5703125" style="434" bestFit="1" customWidth="1"/>
    <col min="1303" max="1303" width="9.42578125" style="434" customWidth="1"/>
    <col min="1304" max="1304" width="7.7109375" style="434" customWidth="1"/>
    <col min="1305" max="1305" width="7.140625" style="434" customWidth="1"/>
    <col min="1306" max="1306" width="7.5703125" style="434" customWidth="1"/>
    <col min="1307" max="1307" width="7.28515625" style="434" customWidth="1"/>
    <col min="1308" max="1308" width="7.5703125" style="434" customWidth="1"/>
    <col min="1309" max="1309" width="9.85546875" style="434" customWidth="1"/>
    <col min="1310" max="1310" width="9" style="434" customWidth="1"/>
    <col min="1311" max="1311" width="8.5703125" style="434" customWidth="1"/>
    <col min="1312" max="1312" width="9.85546875" style="434" customWidth="1"/>
    <col min="1313" max="1313" width="9.5703125" style="434" customWidth="1"/>
    <col min="1314" max="1314" width="9.85546875" style="434" customWidth="1"/>
    <col min="1315" max="1315" width="7.42578125" style="434" customWidth="1"/>
    <col min="1316" max="1316" width="7.85546875" style="434" customWidth="1"/>
    <col min="1317" max="1318" width="6.85546875" style="434" customWidth="1"/>
    <col min="1319" max="1319" width="7.42578125" style="434" customWidth="1"/>
    <col min="1320" max="1320" width="8.42578125" style="434" customWidth="1"/>
    <col min="1321" max="1321" width="7.5703125" style="434" customWidth="1"/>
    <col min="1322" max="1322" width="7.28515625" style="434" customWidth="1"/>
    <col min="1323" max="1323" width="9.5703125" style="434" bestFit="1" customWidth="1"/>
    <col min="1324" max="1324" width="10.5703125" style="434" customWidth="1"/>
    <col min="1325" max="1325" width="9.5703125" style="434" customWidth="1"/>
    <col min="1326" max="1326" width="8" style="434" customWidth="1"/>
    <col min="1327" max="1327" width="6.28515625" style="434" customWidth="1"/>
    <col min="1328" max="1328" width="6.85546875" style="434" customWidth="1"/>
    <col min="1329" max="1329" width="7" style="434" customWidth="1"/>
    <col min="1330" max="1330" width="6.7109375" style="434" customWidth="1"/>
    <col min="1331" max="1331" width="9" style="434" customWidth="1"/>
    <col min="1332" max="1332" width="7.28515625" style="434" customWidth="1"/>
    <col min="1333" max="1333" width="8.28515625" style="434" customWidth="1"/>
    <col min="1334" max="1334" width="9.42578125" style="434" customWidth="1"/>
    <col min="1335" max="1335" width="10.28515625" style="434" customWidth="1"/>
    <col min="1336" max="1336" width="9.85546875" style="434" customWidth="1"/>
    <col min="1337" max="1337" width="8" style="434" customWidth="1"/>
    <col min="1338" max="1338" width="7.28515625" style="434" customWidth="1"/>
    <col min="1339" max="1339" width="7.140625" style="434" customWidth="1"/>
    <col min="1340" max="1340" width="7.7109375" style="434" customWidth="1"/>
    <col min="1341" max="1341" width="7.140625" style="434" customWidth="1"/>
    <col min="1342" max="1342" width="8.5703125" style="434" customWidth="1"/>
    <col min="1343" max="1343" width="6.42578125" style="434" customWidth="1"/>
    <col min="1344" max="1344" width="6.28515625" style="434" customWidth="1"/>
    <col min="1345" max="1345" width="9.28515625" style="434" customWidth="1"/>
    <col min="1346" max="1346" width="9.5703125" style="434" customWidth="1"/>
    <col min="1347" max="1347" width="10.7109375" style="434" customWidth="1"/>
    <col min="1348" max="1348" width="7" style="434" customWidth="1"/>
    <col min="1349" max="1349" width="7.140625" style="434" customWidth="1"/>
    <col min="1350" max="1350" width="7" style="434" customWidth="1"/>
    <col min="1351" max="1351" width="8" style="434" customWidth="1"/>
    <col min="1352" max="1352" width="6.28515625" style="434" customWidth="1"/>
    <col min="1353" max="1353" width="6.85546875" style="434" customWidth="1"/>
    <col min="1354" max="1354" width="5.85546875" style="434" customWidth="1"/>
    <col min="1355" max="1355" width="6.28515625" style="434" customWidth="1"/>
    <col min="1356" max="1356" width="9.28515625" style="434" customWidth="1"/>
    <col min="1357" max="1357" width="9.7109375" style="434" customWidth="1"/>
    <col min="1358" max="1358" width="6" style="434" customWidth="1"/>
    <col min="1359" max="1359" width="8.140625" style="434" customWidth="1"/>
    <col min="1360" max="1360" width="6.28515625" style="434" customWidth="1"/>
    <col min="1361" max="1361" width="7.140625" style="434" customWidth="1"/>
    <col min="1362" max="1362" width="6.85546875" style="434" customWidth="1"/>
    <col min="1363" max="1364" width="7.42578125" style="434" customWidth="1"/>
    <col min="1365" max="1365" width="7.140625" style="434" customWidth="1"/>
    <col min="1366" max="1366" width="7.85546875" style="434" customWidth="1"/>
    <col min="1367" max="1367" width="9.28515625" style="434" customWidth="1"/>
    <col min="1368" max="1368" width="8.5703125" style="434" customWidth="1"/>
    <col min="1369" max="1369" width="8.7109375" style="434" customWidth="1"/>
    <col min="1370" max="1370" width="6.7109375" style="434" customWidth="1"/>
    <col min="1371" max="1371" width="6.5703125" style="434" customWidth="1"/>
    <col min="1372" max="1372" width="7.85546875" style="434" customWidth="1"/>
    <col min="1373" max="1373" width="7.140625" style="434" customWidth="1"/>
    <col min="1374" max="1374" width="7.42578125" style="434" customWidth="1"/>
    <col min="1375" max="1376" width="7.140625" style="434" customWidth="1"/>
    <col min="1377" max="1377" width="7.42578125" style="434" customWidth="1"/>
    <col min="1378" max="1378" width="9.7109375" style="434" customWidth="1"/>
    <col min="1379" max="1379" width="9.28515625" style="434" customWidth="1"/>
    <col min="1380" max="1380" width="10.42578125" style="434" customWidth="1"/>
    <col min="1381" max="1381" width="7.28515625" style="434" customWidth="1"/>
    <col min="1382" max="1383" width="7.42578125" style="434" customWidth="1"/>
    <col min="1384" max="1384" width="7" style="434" customWidth="1"/>
    <col min="1385" max="1385" width="8" style="434" customWidth="1"/>
    <col min="1386" max="1386" width="7.42578125" style="434" customWidth="1"/>
    <col min="1387" max="1387" width="6.7109375" style="434" customWidth="1"/>
    <col min="1388" max="1388" width="7.28515625" style="434" customWidth="1"/>
    <col min="1389" max="1389" width="9.5703125" style="434" customWidth="1"/>
    <col min="1390" max="1390" width="8.42578125" style="434" customWidth="1"/>
    <col min="1391" max="1391" width="8.5703125" style="434" customWidth="1"/>
    <col min="1392" max="1392" width="7.42578125" style="434" customWidth="1"/>
    <col min="1393" max="1394" width="8" style="434" customWidth="1"/>
    <col min="1395" max="1396" width="7.28515625" style="434" customWidth="1"/>
    <col min="1397" max="1397" width="7.5703125" style="434" customWidth="1"/>
    <col min="1398" max="1398" width="7.140625" style="434" customWidth="1"/>
    <col min="1399" max="1399" width="7.85546875" style="434" customWidth="1"/>
    <col min="1400" max="1400" width="9.7109375" style="434" customWidth="1"/>
    <col min="1401" max="1401" width="9.28515625" style="434" customWidth="1"/>
    <col min="1402" max="1403" width="9" style="434" customWidth="1"/>
    <col min="1404" max="1404" width="7.85546875" style="434" customWidth="1"/>
    <col min="1405" max="1405" width="7" style="434" customWidth="1"/>
    <col min="1406" max="1407" width="7.7109375" style="434" customWidth="1"/>
    <col min="1408" max="1408" width="9.140625" style="434"/>
    <col min="1409" max="1409" width="6.42578125" style="434" customWidth="1"/>
    <col min="1410" max="1410" width="7.28515625" style="434" customWidth="1"/>
    <col min="1411" max="1411" width="9.28515625" style="434" customWidth="1"/>
    <col min="1412" max="1412" width="9.5703125" style="434" customWidth="1"/>
    <col min="1413" max="1413" width="9.28515625" style="434" customWidth="1"/>
    <col min="1414" max="1414" width="7.42578125" style="434" customWidth="1"/>
    <col min="1415" max="1415" width="6.7109375" style="434" customWidth="1"/>
    <col min="1416" max="1416" width="8" style="434" customWidth="1"/>
    <col min="1417" max="1417" width="8.28515625" style="434" customWidth="1"/>
    <col min="1418" max="1418" width="8.42578125" style="434" customWidth="1"/>
    <col min="1419" max="1419" width="8.5703125" style="434" customWidth="1"/>
    <col min="1420" max="1420" width="8" style="434" customWidth="1"/>
    <col min="1421" max="1421" width="8.85546875" style="434" customWidth="1"/>
    <col min="1422" max="1422" width="9.28515625" style="434" customWidth="1"/>
    <col min="1423" max="1423" width="10" style="434" customWidth="1"/>
    <col min="1424" max="1425" width="10.140625" style="434" customWidth="1"/>
    <col min="1426" max="1536" width="9.140625" style="434"/>
    <col min="1537" max="1537" width="6" style="434" customWidth="1"/>
    <col min="1538" max="1538" width="7.85546875" style="434" customWidth="1"/>
    <col min="1539" max="1539" width="6.85546875" style="434" customWidth="1"/>
    <col min="1540" max="1540" width="8" style="434" customWidth="1"/>
    <col min="1541" max="1541" width="8.140625" style="434" customWidth="1"/>
    <col min="1542" max="1542" width="8.28515625" style="434" customWidth="1"/>
    <col min="1543" max="1543" width="7.42578125" style="434" customWidth="1"/>
    <col min="1544" max="1544" width="6.28515625" style="434" customWidth="1"/>
    <col min="1545" max="1545" width="7.28515625" style="434" customWidth="1"/>
    <col min="1546" max="1546" width="9.28515625" style="434" customWidth="1"/>
    <col min="1547" max="1547" width="8.42578125" style="434" customWidth="1"/>
    <col min="1548" max="1548" width="9.7109375" style="434" customWidth="1"/>
    <col min="1549" max="1549" width="7.5703125" style="434" customWidth="1"/>
    <col min="1550" max="1552" width="7.42578125" style="434" customWidth="1"/>
    <col min="1553" max="1553" width="7.7109375" style="434" customWidth="1"/>
    <col min="1554" max="1554" width="7.28515625" style="434" customWidth="1"/>
    <col min="1555" max="1555" width="7.140625" style="434" customWidth="1"/>
    <col min="1556" max="1556" width="7.7109375" style="434" customWidth="1"/>
    <col min="1557" max="1557" width="9.5703125" style="434" customWidth="1"/>
    <col min="1558" max="1558" width="9.5703125" style="434" bestFit="1" customWidth="1"/>
    <col min="1559" max="1559" width="9.42578125" style="434" customWidth="1"/>
    <col min="1560" max="1560" width="7.7109375" style="434" customWidth="1"/>
    <col min="1561" max="1561" width="7.140625" style="434" customWidth="1"/>
    <col min="1562" max="1562" width="7.5703125" style="434" customWidth="1"/>
    <col min="1563" max="1563" width="7.28515625" style="434" customWidth="1"/>
    <col min="1564" max="1564" width="7.5703125" style="434" customWidth="1"/>
    <col min="1565" max="1565" width="9.85546875" style="434" customWidth="1"/>
    <col min="1566" max="1566" width="9" style="434" customWidth="1"/>
    <col min="1567" max="1567" width="8.5703125" style="434" customWidth="1"/>
    <col min="1568" max="1568" width="9.85546875" style="434" customWidth="1"/>
    <col min="1569" max="1569" width="9.5703125" style="434" customWidth="1"/>
    <col min="1570" max="1570" width="9.85546875" style="434" customWidth="1"/>
    <col min="1571" max="1571" width="7.42578125" style="434" customWidth="1"/>
    <col min="1572" max="1572" width="7.85546875" style="434" customWidth="1"/>
    <col min="1573" max="1574" width="6.85546875" style="434" customWidth="1"/>
    <col min="1575" max="1575" width="7.42578125" style="434" customWidth="1"/>
    <col min="1576" max="1576" width="8.42578125" style="434" customWidth="1"/>
    <col min="1577" max="1577" width="7.5703125" style="434" customWidth="1"/>
    <col min="1578" max="1578" width="7.28515625" style="434" customWidth="1"/>
    <col min="1579" max="1579" width="9.5703125" style="434" bestFit="1" customWidth="1"/>
    <col min="1580" max="1580" width="10.5703125" style="434" customWidth="1"/>
    <col min="1581" max="1581" width="9.5703125" style="434" customWidth="1"/>
    <col min="1582" max="1582" width="8" style="434" customWidth="1"/>
    <col min="1583" max="1583" width="6.28515625" style="434" customWidth="1"/>
    <col min="1584" max="1584" width="6.85546875" style="434" customWidth="1"/>
    <col min="1585" max="1585" width="7" style="434" customWidth="1"/>
    <col min="1586" max="1586" width="6.7109375" style="434" customWidth="1"/>
    <col min="1587" max="1587" width="9" style="434" customWidth="1"/>
    <col min="1588" max="1588" width="7.28515625" style="434" customWidth="1"/>
    <col min="1589" max="1589" width="8.28515625" style="434" customWidth="1"/>
    <col min="1590" max="1590" width="9.42578125" style="434" customWidth="1"/>
    <col min="1591" max="1591" width="10.28515625" style="434" customWidth="1"/>
    <col min="1592" max="1592" width="9.85546875" style="434" customWidth="1"/>
    <col min="1593" max="1593" width="8" style="434" customWidth="1"/>
    <col min="1594" max="1594" width="7.28515625" style="434" customWidth="1"/>
    <col min="1595" max="1595" width="7.140625" style="434" customWidth="1"/>
    <col min="1596" max="1596" width="7.7109375" style="434" customWidth="1"/>
    <col min="1597" max="1597" width="7.140625" style="434" customWidth="1"/>
    <col min="1598" max="1598" width="8.5703125" style="434" customWidth="1"/>
    <col min="1599" max="1599" width="6.42578125" style="434" customWidth="1"/>
    <col min="1600" max="1600" width="6.28515625" style="434" customWidth="1"/>
    <col min="1601" max="1601" width="9.28515625" style="434" customWidth="1"/>
    <col min="1602" max="1602" width="9.5703125" style="434" customWidth="1"/>
    <col min="1603" max="1603" width="10.7109375" style="434" customWidth="1"/>
    <col min="1604" max="1604" width="7" style="434" customWidth="1"/>
    <col min="1605" max="1605" width="7.140625" style="434" customWidth="1"/>
    <col min="1606" max="1606" width="7" style="434" customWidth="1"/>
    <col min="1607" max="1607" width="8" style="434" customWidth="1"/>
    <col min="1608" max="1608" width="6.28515625" style="434" customWidth="1"/>
    <col min="1609" max="1609" width="6.85546875" style="434" customWidth="1"/>
    <col min="1610" max="1610" width="5.85546875" style="434" customWidth="1"/>
    <col min="1611" max="1611" width="6.28515625" style="434" customWidth="1"/>
    <col min="1612" max="1612" width="9.28515625" style="434" customWidth="1"/>
    <col min="1613" max="1613" width="9.7109375" style="434" customWidth="1"/>
    <col min="1614" max="1614" width="6" style="434" customWidth="1"/>
    <col min="1615" max="1615" width="8.140625" style="434" customWidth="1"/>
    <col min="1616" max="1616" width="6.28515625" style="434" customWidth="1"/>
    <col min="1617" max="1617" width="7.140625" style="434" customWidth="1"/>
    <col min="1618" max="1618" width="6.85546875" style="434" customWidth="1"/>
    <col min="1619" max="1620" width="7.42578125" style="434" customWidth="1"/>
    <col min="1621" max="1621" width="7.140625" style="434" customWidth="1"/>
    <col min="1622" max="1622" width="7.85546875" style="434" customWidth="1"/>
    <col min="1623" max="1623" width="9.28515625" style="434" customWidth="1"/>
    <col min="1624" max="1624" width="8.5703125" style="434" customWidth="1"/>
    <col min="1625" max="1625" width="8.7109375" style="434" customWidth="1"/>
    <col min="1626" max="1626" width="6.7109375" style="434" customWidth="1"/>
    <col min="1627" max="1627" width="6.5703125" style="434" customWidth="1"/>
    <col min="1628" max="1628" width="7.85546875" style="434" customWidth="1"/>
    <col min="1629" max="1629" width="7.140625" style="434" customWidth="1"/>
    <col min="1630" max="1630" width="7.42578125" style="434" customWidth="1"/>
    <col min="1631" max="1632" width="7.140625" style="434" customWidth="1"/>
    <col min="1633" max="1633" width="7.42578125" style="434" customWidth="1"/>
    <col min="1634" max="1634" width="9.7109375" style="434" customWidth="1"/>
    <col min="1635" max="1635" width="9.28515625" style="434" customWidth="1"/>
    <col min="1636" max="1636" width="10.42578125" style="434" customWidth="1"/>
    <col min="1637" max="1637" width="7.28515625" style="434" customWidth="1"/>
    <col min="1638" max="1639" width="7.42578125" style="434" customWidth="1"/>
    <col min="1640" max="1640" width="7" style="434" customWidth="1"/>
    <col min="1641" max="1641" width="8" style="434" customWidth="1"/>
    <col min="1642" max="1642" width="7.42578125" style="434" customWidth="1"/>
    <col min="1643" max="1643" width="6.7109375" style="434" customWidth="1"/>
    <col min="1644" max="1644" width="7.28515625" style="434" customWidth="1"/>
    <col min="1645" max="1645" width="9.5703125" style="434" customWidth="1"/>
    <col min="1646" max="1646" width="8.42578125" style="434" customWidth="1"/>
    <col min="1647" max="1647" width="8.5703125" style="434" customWidth="1"/>
    <col min="1648" max="1648" width="7.42578125" style="434" customWidth="1"/>
    <col min="1649" max="1650" width="8" style="434" customWidth="1"/>
    <col min="1651" max="1652" width="7.28515625" style="434" customWidth="1"/>
    <col min="1653" max="1653" width="7.5703125" style="434" customWidth="1"/>
    <col min="1654" max="1654" width="7.140625" style="434" customWidth="1"/>
    <col min="1655" max="1655" width="7.85546875" style="434" customWidth="1"/>
    <col min="1656" max="1656" width="9.7109375" style="434" customWidth="1"/>
    <col min="1657" max="1657" width="9.28515625" style="434" customWidth="1"/>
    <col min="1658" max="1659" width="9" style="434" customWidth="1"/>
    <col min="1660" max="1660" width="7.85546875" style="434" customWidth="1"/>
    <col min="1661" max="1661" width="7" style="434" customWidth="1"/>
    <col min="1662" max="1663" width="7.7109375" style="434" customWidth="1"/>
    <col min="1664" max="1664" width="9.140625" style="434"/>
    <col min="1665" max="1665" width="6.42578125" style="434" customWidth="1"/>
    <col min="1666" max="1666" width="7.28515625" style="434" customWidth="1"/>
    <col min="1667" max="1667" width="9.28515625" style="434" customWidth="1"/>
    <col min="1668" max="1668" width="9.5703125" style="434" customWidth="1"/>
    <col min="1669" max="1669" width="9.28515625" style="434" customWidth="1"/>
    <col min="1670" max="1670" width="7.42578125" style="434" customWidth="1"/>
    <col min="1671" max="1671" width="6.7109375" style="434" customWidth="1"/>
    <col min="1672" max="1672" width="8" style="434" customWidth="1"/>
    <col min="1673" max="1673" width="8.28515625" style="434" customWidth="1"/>
    <col min="1674" max="1674" width="8.42578125" style="434" customWidth="1"/>
    <col min="1675" max="1675" width="8.5703125" style="434" customWidth="1"/>
    <col min="1676" max="1676" width="8" style="434" customWidth="1"/>
    <col min="1677" max="1677" width="8.85546875" style="434" customWidth="1"/>
    <col min="1678" max="1678" width="9.28515625" style="434" customWidth="1"/>
    <col min="1679" max="1679" width="10" style="434" customWidth="1"/>
    <col min="1680" max="1681" width="10.140625" style="434" customWidth="1"/>
    <col min="1682" max="1792" width="9.140625" style="434"/>
    <col min="1793" max="1793" width="6" style="434" customWidth="1"/>
    <col min="1794" max="1794" width="7.85546875" style="434" customWidth="1"/>
    <col min="1795" max="1795" width="6.85546875" style="434" customWidth="1"/>
    <col min="1796" max="1796" width="8" style="434" customWidth="1"/>
    <col min="1797" max="1797" width="8.140625" style="434" customWidth="1"/>
    <col min="1798" max="1798" width="8.28515625" style="434" customWidth="1"/>
    <col min="1799" max="1799" width="7.42578125" style="434" customWidth="1"/>
    <col min="1800" max="1800" width="6.28515625" style="434" customWidth="1"/>
    <col min="1801" max="1801" width="7.28515625" style="434" customWidth="1"/>
    <col min="1802" max="1802" width="9.28515625" style="434" customWidth="1"/>
    <col min="1803" max="1803" width="8.42578125" style="434" customWidth="1"/>
    <col min="1804" max="1804" width="9.7109375" style="434" customWidth="1"/>
    <col min="1805" max="1805" width="7.5703125" style="434" customWidth="1"/>
    <col min="1806" max="1808" width="7.42578125" style="434" customWidth="1"/>
    <col min="1809" max="1809" width="7.7109375" style="434" customWidth="1"/>
    <col min="1810" max="1810" width="7.28515625" style="434" customWidth="1"/>
    <col min="1811" max="1811" width="7.140625" style="434" customWidth="1"/>
    <col min="1812" max="1812" width="7.7109375" style="434" customWidth="1"/>
    <col min="1813" max="1813" width="9.5703125" style="434" customWidth="1"/>
    <col min="1814" max="1814" width="9.5703125" style="434" bestFit="1" customWidth="1"/>
    <col min="1815" max="1815" width="9.42578125" style="434" customWidth="1"/>
    <col min="1816" max="1816" width="7.7109375" style="434" customWidth="1"/>
    <col min="1817" max="1817" width="7.140625" style="434" customWidth="1"/>
    <col min="1818" max="1818" width="7.5703125" style="434" customWidth="1"/>
    <col min="1819" max="1819" width="7.28515625" style="434" customWidth="1"/>
    <col min="1820" max="1820" width="7.5703125" style="434" customWidth="1"/>
    <col min="1821" max="1821" width="9.85546875" style="434" customWidth="1"/>
    <col min="1822" max="1822" width="9" style="434" customWidth="1"/>
    <col min="1823" max="1823" width="8.5703125" style="434" customWidth="1"/>
    <col min="1824" max="1824" width="9.85546875" style="434" customWidth="1"/>
    <col min="1825" max="1825" width="9.5703125" style="434" customWidth="1"/>
    <col min="1826" max="1826" width="9.85546875" style="434" customWidth="1"/>
    <col min="1827" max="1827" width="7.42578125" style="434" customWidth="1"/>
    <col min="1828" max="1828" width="7.85546875" style="434" customWidth="1"/>
    <col min="1829" max="1830" width="6.85546875" style="434" customWidth="1"/>
    <col min="1831" max="1831" width="7.42578125" style="434" customWidth="1"/>
    <col min="1832" max="1832" width="8.42578125" style="434" customWidth="1"/>
    <col min="1833" max="1833" width="7.5703125" style="434" customWidth="1"/>
    <col min="1834" max="1834" width="7.28515625" style="434" customWidth="1"/>
    <col min="1835" max="1835" width="9.5703125" style="434" bestFit="1" customWidth="1"/>
    <col min="1836" max="1836" width="10.5703125" style="434" customWidth="1"/>
    <col min="1837" max="1837" width="9.5703125" style="434" customWidth="1"/>
    <col min="1838" max="1838" width="8" style="434" customWidth="1"/>
    <col min="1839" max="1839" width="6.28515625" style="434" customWidth="1"/>
    <col min="1840" max="1840" width="6.85546875" style="434" customWidth="1"/>
    <col min="1841" max="1841" width="7" style="434" customWidth="1"/>
    <col min="1842" max="1842" width="6.7109375" style="434" customWidth="1"/>
    <col min="1843" max="1843" width="9" style="434" customWidth="1"/>
    <col min="1844" max="1844" width="7.28515625" style="434" customWidth="1"/>
    <col min="1845" max="1845" width="8.28515625" style="434" customWidth="1"/>
    <col min="1846" max="1846" width="9.42578125" style="434" customWidth="1"/>
    <col min="1847" max="1847" width="10.28515625" style="434" customWidth="1"/>
    <col min="1848" max="1848" width="9.85546875" style="434" customWidth="1"/>
    <col min="1849" max="1849" width="8" style="434" customWidth="1"/>
    <col min="1850" max="1850" width="7.28515625" style="434" customWidth="1"/>
    <col min="1851" max="1851" width="7.140625" style="434" customWidth="1"/>
    <col min="1852" max="1852" width="7.7109375" style="434" customWidth="1"/>
    <col min="1853" max="1853" width="7.140625" style="434" customWidth="1"/>
    <col min="1854" max="1854" width="8.5703125" style="434" customWidth="1"/>
    <col min="1855" max="1855" width="6.42578125" style="434" customWidth="1"/>
    <col min="1856" max="1856" width="6.28515625" style="434" customWidth="1"/>
    <col min="1857" max="1857" width="9.28515625" style="434" customWidth="1"/>
    <col min="1858" max="1858" width="9.5703125" style="434" customWidth="1"/>
    <col min="1859" max="1859" width="10.7109375" style="434" customWidth="1"/>
    <col min="1860" max="1860" width="7" style="434" customWidth="1"/>
    <col min="1861" max="1861" width="7.140625" style="434" customWidth="1"/>
    <col min="1862" max="1862" width="7" style="434" customWidth="1"/>
    <col min="1863" max="1863" width="8" style="434" customWidth="1"/>
    <col min="1864" max="1864" width="6.28515625" style="434" customWidth="1"/>
    <col min="1865" max="1865" width="6.85546875" style="434" customWidth="1"/>
    <col min="1866" max="1866" width="5.85546875" style="434" customWidth="1"/>
    <col min="1867" max="1867" width="6.28515625" style="434" customWidth="1"/>
    <col min="1868" max="1868" width="9.28515625" style="434" customWidth="1"/>
    <col min="1869" max="1869" width="9.7109375" style="434" customWidth="1"/>
    <col min="1870" max="1870" width="6" style="434" customWidth="1"/>
    <col min="1871" max="1871" width="8.140625" style="434" customWidth="1"/>
    <col min="1872" max="1872" width="6.28515625" style="434" customWidth="1"/>
    <col min="1873" max="1873" width="7.140625" style="434" customWidth="1"/>
    <col min="1874" max="1874" width="6.85546875" style="434" customWidth="1"/>
    <col min="1875" max="1876" width="7.42578125" style="434" customWidth="1"/>
    <col min="1877" max="1877" width="7.140625" style="434" customWidth="1"/>
    <col min="1878" max="1878" width="7.85546875" style="434" customWidth="1"/>
    <col min="1879" max="1879" width="9.28515625" style="434" customWidth="1"/>
    <col min="1880" max="1880" width="8.5703125" style="434" customWidth="1"/>
    <col min="1881" max="1881" width="8.7109375" style="434" customWidth="1"/>
    <col min="1882" max="1882" width="6.7109375" style="434" customWidth="1"/>
    <col min="1883" max="1883" width="6.5703125" style="434" customWidth="1"/>
    <col min="1884" max="1884" width="7.85546875" style="434" customWidth="1"/>
    <col min="1885" max="1885" width="7.140625" style="434" customWidth="1"/>
    <col min="1886" max="1886" width="7.42578125" style="434" customWidth="1"/>
    <col min="1887" max="1888" width="7.140625" style="434" customWidth="1"/>
    <col min="1889" max="1889" width="7.42578125" style="434" customWidth="1"/>
    <col min="1890" max="1890" width="9.7109375" style="434" customWidth="1"/>
    <col min="1891" max="1891" width="9.28515625" style="434" customWidth="1"/>
    <col min="1892" max="1892" width="10.42578125" style="434" customWidth="1"/>
    <col min="1893" max="1893" width="7.28515625" style="434" customWidth="1"/>
    <col min="1894" max="1895" width="7.42578125" style="434" customWidth="1"/>
    <col min="1896" max="1896" width="7" style="434" customWidth="1"/>
    <col min="1897" max="1897" width="8" style="434" customWidth="1"/>
    <col min="1898" max="1898" width="7.42578125" style="434" customWidth="1"/>
    <col min="1899" max="1899" width="6.7109375" style="434" customWidth="1"/>
    <col min="1900" max="1900" width="7.28515625" style="434" customWidth="1"/>
    <col min="1901" max="1901" width="9.5703125" style="434" customWidth="1"/>
    <col min="1902" max="1902" width="8.42578125" style="434" customWidth="1"/>
    <col min="1903" max="1903" width="8.5703125" style="434" customWidth="1"/>
    <col min="1904" max="1904" width="7.42578125" style="434" customWidth="1"/>
    <col min="1905" max="1906" width="8" style="434" customWidth="1"/>
    <col min="1907" max="1908" width="7.28515625" style="434" customWidth="1"/>
    <col min="1909" max="1909" width="7.5703125" style="434" customWidth="1"/>
    <col min="1910" max="1910" width="7.140625" style="434" customWidth="1"/>
    <col min="1911" max="1911" width="7.85546875" style="434" customWidth="1"/>
    <col min="1912" max="1912" width="9.7109375" style="434" customWidth="1"/>
    <col min="1913" max="1913" width="9.28515625" style="434" customWidth="1"/>
    <col min="1914" max="1915" width="9" style="434" customWidth="1"/>
    <col min="1916" max="1916" width="7.85546875" style="434" customWidth="1"/>
    <col min="1917" max="1917" width="7" style="434" customWidth="1"/>
    <col min="1918" max="1919" width="7.7109375" style="434" customWidth="1"/>
    <col min="1920" max="1920" width="9.140625" style="434"/>
    <col min="1921" max="1921" width="6.42578125" style="434" customWidth="1"/>
    <col min="1922" max="1922" width="7.28515625" style="434" customWidth="1"/>
    <col min="1923" max="1923" width="9.28515625" style="434" customWidth="1"/>
    <col min="1924" max="1924" width="9.5703125" style="434" customWidth="1"/>
    <col min="1925" max="1925" width="9.28515625" style="434" customWidth="1"/>
    <col min="1926" max="1926" width="7.42578125" style="434" customWidth="1"/>
    <col min="1927" max="1927" width="6.7109375" style="434" customWidth="1"/>
    <col min="1928" max="1928" width="8" style="434" customWidth="1"/>
    <col min="1929" max="1929" width="8.28515625" style="434" customWidth="1"/>
    <col min="1930" max="1930" width="8.42578125" style="434" customWidth="1"/>
    <col min="1931" max="1931" width="8.5703125" style="434" customWidth="1"/>
    <col min="1932" max="1932" width="8" style="434" customWidth="1"/>
    <col min="1933" max="1933" width="8.85546875" style="434" customWidth="1"/>
    <col min="1934" max="1934" width="9.28515625" style="434" customWidth="1"/>
    <col min="1935" max="1935" width="10" style="434" customWidth="1"/>
    <col min="1936" max="1937" width="10.140625" style="434" customWidth="1"/>
    <col min="1938" max="2048" width="9.140625" style="434"/>
    <col min="2049" max="2049" width="6" style="434" customWidth="1"/>
    <col min="2050" max="2050" width="7.85546875" style="434" customWidth="1"/>
    <col min="2051" max="2051" width="6.85546875" style="434" customWidth="1"/>
    <col min="2052" max="2052" width="8" style="434" customWidth="1"/>
    <col min="2053" max="2053" width="8.140625" style="434" customWidth="1"/>
    <col min="2054" max="2054" width="8.28515625" style="434" customWidth="1"/>
    <col min="2055" max="2055" width="7.42578125" style="434" customWidth="1"/>
    <col min="2056" max="2056" width="6.28515625" style="434" customWidth="1"/>
    <col min="2057" max="2057" width="7.28515625" style="434" customWidth="1"/>
    <col min="2058" max="2058" width="9.28515625" style="434" customWidth="1"/>
    <col min="2059" max="2059" width="8.42578125" style="434" customWidth="1"/>
    <col min="2060" max="2060" width="9.7109375" style="434" customWidth="1"/>
    <col min="2061" max="2061" width="7.5703125" style="434" customWidth="1"/>
    <col min="2062" max="2064" width="7.42578125" style="434" customWidth="1"/>
    <col min="2065" max="2065" width="7.7109375" style="434" customWidth="1"/>
    <col min="2066" max="2066" width="7.28515625" style="434" customWidth="1"/>
    <col min="2067" max="2067" width="7.140625" style="434" customWidth="1"/>
    <col min="2068" max="2068" width="7.7109375" style="434" customWidth="1"/>
    <col min="2069" max="2069" width="9.5703125" style="434" customWidth="1"/>
    <col min="2070" max="2070" width="9.5703125" style="434" bestFit="1" customWidth="1"/>
    <col min="2071" max="2071" width="9.42578125" style="434" customWidth="1"/>
    <col min="2072" max="2072" width="7.7109375" style="434" customWidth="1"/>
    <col min="2073" max="2073" width="7.140625" style="434" customWidth="1"/>
    <col min="2074" max="2074" width="7.5703125" style="434" customWidth="1"/>
    <col min="2075" max="2075" width="7.28515625" style="434" customWidth="1"/>
    <col min="2076" max="2076" width="7.5703125" style="434" customWidth="1"/>
    <col min="2077" max="2077" width="9.85546875" style="434" customWidth="1"/>
    <col min="2078" max="2078" width="9" style="434" customWidth="1"/>
    <col min="2079" max="2079" width="8.5703125" style="434" customWidth="1"/>
    <col min="2080" max="2080" width="9.85546875" style="434" customWidth="1"/>
    <col min="2081" max="2081" width="9.5703125" style="434" customWidth="1"/>
    <col min="2082" max="2082" width="9.85546875" style="434" customWidth="1"/>
    <col min="2083" max="2083" width="7.42578125" style="434" customWidth="1"/>
    <col min="2084" max="2084" width="7.85546875" style="434" customWidth="1"/>
    <col min="2085" max="2086" width="6.85546875" style="434" customWidth="1"/>
    <col min="2087" max="2087" width="7.42578125" style="434" customWidth="1"/>
    <col min="2088" max="2088" width="8.42578125" style="434" customWidth="1"/>
    <col min="2089" max="2089" width="7.5703125" style="434" customWidth="1"/>
    <col min="2090" max="2090" width="7.28515625" style="434" customWidth="1"/>
    <col min="2091" max="2091" width="9.5703125" style="434" bestFit="1" customWidth="1"/>
    <col min="2092" max="2092" width="10.5703125" style="434" customWidth="1"/>
    <col min="2093" max="2093" width="9.5703125" style="434" customWidth="1"/>
    <col min="2094" max="2094" width="8" style="434" customWidth="1"/>
    <col min="2095" max="2095" width="6.28515625" style="434" customWidth="1"/>
    <col min="2096" max="2096" width="6.85546875" style="434" customWidth="1"/>
    <col min="2097" max="2097" width="7" style="434" customWidth="1"/>
    <col min="2098" max="2098" width="6.7109375" style="434" customWidth="1"/>
    <col min="2099" max="2099" width="9" style="434" customWidth="1"/>
    <col min="2100" max="2100" width="7.28515625" style="434" customWidth="1"/>
    <col min="2101" max="2101" width="8.28515625" style="434" customWidth="1"/>
    <col min="2102" max="2102" width="9.42578125" style="434" customWidth="1"/>
    <col min="2103" max="2103" width="10.28515625" style="434" customWidth="1"/>
    <col min="2104" max="2104" width="9.85546875" style="434" customWidth="1"/>
    <col min="2105" max="2105" width="8" style="434" customWidth="1"/>
    <col min="2106" max="2106" width="7.28515625" style="434" customWidth="1"/>
    <col min="2107" max="2107" width="7.140625" style="434" customWidth="1"/>
    <col min="2108" max="2108" width="7.7109375" style="434" customWidth="1"/>
    <col min="2109" max="2109" width="7.140625" style="434" customWidth="1"/>
    <col min="2110" max="2110" width="8.5703125" style="434" customWidth="1"/>
    <col min="2111" max="2111" width="6.42578125" style="434" customWidth="1"/>
    <col min="2112" max="2112" width="6.28515625" style="434" customWidth="1"/>
    <col min="2113" max="2113" width="9.28515625" style="434" customWidth="1"/>
    <col min="2114" max="2114" width="9.5703125" style="434" customWidth="1"/>
    <col min="2115" max="2115" width="10.7109375" style="434" customWidth="1"/>
    <col min="2116" max="2116" width="7" style="434" customWidth="1"/>
    <col min="2117" max="2117" width="7.140625" style="434" customWidth="1"/>
    <col min="2118" max="2118" width="7" style="434" customWidth="1"/>
    <col min="2119" max="2119" width="8" style="434" customWidth="1"/>
    <col min="2120" max="2120" width="6.28515625" style="434" customWidth="1"/>
    <col min="2121" max="2121" width="6.85546875" style="434" customWidth="1"/>
    <col min="2122" max="2122" width="5.85546875" style="434" customWidth="1"/>
    <col min="2123" max="2123" width="6.28515625" style="434" customWidth="1"/>
    <col min="2124" max="2124" width="9.28515625" style="434" customWidth="1"/>
    <col min="2125" max="2125" width="9.7109375" style="434" customWidth="1"/>
    <col min="2126" max="2126" width="6" style="434" customWidth="1"/>
    <col min="2127" max="2127" width="8.140625" style="434" customWidth="1"/>
    <col min="2128" max="2128" width="6.28515625" style="434" customWidth="1"/>
    <col min="2129" max="2129" width="7.140625" style="434" customWidth="1"/>
    <col min="2130" max="2130" width="6.85546875" style="434" customWidth="1"/>
    <col min="2131" max="2132" width="7.42578125" style="434" customWidth="1"/>
    <col min="2133" max="2133" width="7.140625" style="434" customWidth="1"/>
    <col min="2134" max="2134" width="7.85546875" style="434" customWidth="1"/>
    <col min="2135" max="2135" width="9.28515625" style="434" customWidth="1"/>
    <col min="2136" max="2136" width="8.5703125" style="434" customWidth="1"/>
    <col min="2137" max="2137" width="8.7109375" style="434" customWidth="1"/>
    <col min="2138" max="2138" width="6.7109375" style="434" customWidth="1"/>
    <col min="2139" max="2139" width="6.5703125" style="434" customWidth="1"/>
    <col min="2140" max="2140" width="7.85546875" style="434" customWidth="1"/>
    <col min="2141" max="2141" width="7.140625" style="434" customWidth="1"/>
    <col min="2142" max="2142" width="7.42578125" style="434" customWidth="1"/>
    <col min="2143" max="2144" width="7.140625" style="434" customWidth="1"/>
    <col min="2145" max="2145" width="7.42578125" style="434" customWidth="1"/>
    <col min="2146" max="2146" width="9.7109375" style="434" customWidth="1"/>
    <col min="2147" max="2147" width="9.28515625" style="434" customWidth="1"/>
    <col min="2148" max="2148" width="10.42578125" style="434" customWidth="1"/>
    <col min="2149" max="2149" width="7.28515625" style="434" customWidth="1"/>
    <col min="2150" max="2151" width="7.42578125" style="434" customWidth="1"/>
    <col min="2152" max="2152" width="7" style="434" customWidth="1"/>
    <col min="2153" max="2153" width="8" style="434" customWidth="1"/>
    <col min="2154" max="2154" width="7.42578125" style="434" customWidth="1"/>
    <col min="2155" max="2155" width="6.7109375" style="434" customWidth="1"/>
    <col min="2156" max="2156" width="7.28515625" style="434" customWidth="1"/>
    <col min="2157" max="2157" width="9.5703125" style="434" customWidth="1"/>
    <col min="2158" max="2158" width="8.42578125" style="434" customWidth="1"/>
    <col min="2159" max="2159" width="8.5703125" style="434" customWidth="1"/>
    <col min="2160" max="2160" width="7.42578125" style="434" customWidth="1"/>
    <col min="2161" max="2162" width="8" style="434" customWidth="1"/>
    <col min="2163" max="2164" width="7.28515625" style="434" customWidth="1"/>
    <col min="2165" max="2165" width="7.5703125" style="434" customWidth="1"/>
    <col min="2166" max="2166" width="7.140625" style="434" customWidth="1"/>
    <col min="2167" max="2167" width="7.85546875" style="434" customWidth="1"/>
    <col min="2168" max="2168" width="9.7109375" style="434" customWidth="1"/>
    <col min="2169" max="2169" width="9.28515625" style="434" customWidth="1"/>
    <col min="2170" max="2171" width="9" style="434" customWidth="1"/>
    <col min="2172" max="2172" width="7.85546875" style="434" customWidth="1"/>
    <col min="2173" max="2173" width="7" style="434" customWidth="1"/>
    <col min="2174" max="2175" width="7.7109375" style="434" customWidth="1"/>
    <col min="2176" max="2176" width="9.140625" style="434"/>
    <col min="2177" max="2177" width="6.42578125" style="434" customWidth="1"/>
    <col min="2178" max="2178" width="7.28515625" style="434" customWidth="1"/>
    <col min="2179" max="2179" width="9.28515625" style="434" customWidth="1"/>
    <col min="2180" max="2180" width="9.5703125" style="434" customWidth="1"/>
    <col min="2181" max="2181" width="9.28515625" style="434" customWidth="1"/>
    <col min="2182" max="2182" width="7.42578125" style="434" customWidth="1"/>
    <col min="2183" max="2183" width="6.7109375" style="434" customWidth="1"/>
    <col min="2184" max="2184" width="8" style="434" customWidth="1"/>
    <col min="2185" max="2185" width="8.28515625" style="434" customWidth="1"/>
    <col min="2186" max="2186" width="8.42578125" style="434" customWidth="1"/>
    <col min="2187" max="2187" width="8.5703125" style="434" customWidth="1"/>
    <col min="2188" max="2188" width="8" style="434" customWidth="1"/>
    <col min="2189" max="2189" width="8.85546875" style="434" customWidth="1"/>
    <col min="2190" max="2190" width="9.28515625" style="434" customWidth="1"/>
    <col min="2191" max="2191" width="10" style="434" customWidth="1"/>
    <col min="2192" max="2193" width="10.140625" style="434" customWidth="1"/>
    <col min="2194" max="2304" width="9.140625" style="434"/>
    <col min="2305" max="2305" width="6" style="434" customWidth="1"/>
    <col min="2306" max="2306" width="7.85546875" style="434" customWidth="1"/>
    <col min="2307" max="2307" width="6.85546875" style="434" customWidth="1"/>
    <col min="2308" max="2308" width="8" style="434" customWidth="1"/>
    <col min="2309" max="2309" width="8.140625" style="434" customWidth="1"/>
    <col min="2310" max="2310" width="8.28515625" style="434" customWidth="1"/>
    <col min="2311" max="2311" width="7.42578125" style="434" customWidth="1"/>
    <col min="2312" max="2312" width="6.28515625" style="434" customWidth="1"/>
    <col min="2313" max="2313" width="7.28515625" style="434" customWidth="1"/>
    <col min="2314" max="2314" width="9.28515625" style="434" customWidth="1"/>
    <col min="2315" max="2315" width="8.42578125" style="434" customWidth="1"/>
    <col min="2316" max="2316" width="9.7109375" style="434" customWidth="1"/>
    <col min="2317" max="2317" width="7.5703125" style="434" customWidth="1"/>
    <col min="2318" max="2320" width="7.42578125" style="434" customWidth="1"/>
    <col min="2321" max="2321" width="7.7109375" style="434" customWidth="1"/>
    <col min="2322" max="2322" width="7.28515625" style="434" customWidth="1"/>
    <col min="2323" max="2323" width="7.140625" style="434" customWidth="1"/>
    <col min="2324" max="2324" width="7.7109375" style="434" customWidth="1"/>
    <col min="2325" max="2325" width="9.5703125" style="434" customWidth="1"/>
    <col min="2326" max="2326" width="9.5703125" style="434" bestFit="1" customWidth="1"/>
    <col min="2327" max="2327" width="9.42578125" style="434" customWidth="1"/>
    <col min="2328" max="2328" width="7.7109375" style="434" customWidth="1"/>
    <col min="2329" max="2329" width="7.140625" style="434" customWidth="1"/>
    <col min="2330" max="2330" width="7.5703125" style="434" customWidth="1"/>
    <col min="2331" max="2331" width="7.28515625" style="434" customWidth="1"/>
    <col min="2332" max="2332" width="7.5703125" style="434" customWidth="1"/>
    <col min="2333" max="2333" width="9.85546875" style="434" customWidth="1"/>
    <col min="2334" max="2334" width="9" style="434" customWidth="1"/>
    <col min="2335" max="2335" width="8.5703125" style="434" customWidth="1"/>
    <col min="2336" max="2336" width="9.85546875" style="434" customWidth="1"/>
    <col min="2337" max="2337" width="9.5703125" style="434" customWidth="1"/>
    <col min="2338" max="2338" width="9.85546875" style="434" customWidth="1"/>
    <col min="2339" max="2339" width="7.42578125" style="434" customWidth="1"/>
    <col min="2340" max="2340" width="7.85546875" style="434" customWidth="1"/>
    <col min="2341" max="2342" width="6.85546875" style="434" customWidth="1"/>
    <col min="2343" max="2343" width="7.42578125" style="434" customWidth="1"/>
    <col min="2344" max="2344" width="8.42578125" style="434" customWidth="1"/>
    <col min="2345" max="2345" width="7.5703125" style="434" customWidth="1"/>
    <col min="2346" max="2346" width="7.28515625" style="434" customWidth="1"/>
    <col min="2347" max="2347" width="9.5703125" style="434" bestFit="1" customWidth="1"/>
    <col min="2348" max="2348" width="10.5703125" style="434" customWidth="1"/>
    <col min="2349" max="2349" width="9.5703125" style="434" customWidth="1"/>
    <col min="2350" max="2350" width="8" style="434" customWidth="1"/>
    <col min="2351" max="2351" width="6.28515625" style="434" customWidth="1"/>
    <col min="2352" max="2352" width="6.85546875" style="434" customWidth="1"/>
    <col min="2353" max="2353" width="7" style="434" customWidth="1"/>
    <col min="2354" max="2354" width="6.7109375" style="434" customWidth="1"/>
    <col min="2355" max="2355" width="9" style="434" customWidth="1"/>
    <col min="2356" max="2356" width="7.28515625" style="434" customWidth="1"/>
    <col min="2357" max="2357" width="8.28515625" style="434" customWidth="1"/>
    <col min="2358" max="2358" width="9.42578125" style="434" customWidth="1"/>
    <col min="2359" max="2359" width="10.28515625" style="434" customWidth="1"/>
    <col min="2360" max="2360" width="9.85546875" style="434" customWidth="1"/>
    <col min="2361" max="2361" width="8" style="434" customWidth="1"/>
    <col min="2362" max="2362" width="7.28515625" style="434" customWidth="1"/>
    <col min="2363" max="2363" width="7.140625" style="434" customWidth="1"/>
    <col min="2364" max="2364" width="7.7109375" style="434" customWidth="1"/>
    <col min="2365" max="2365" width="7.140625" style="434" customWidth="1"/>
    <col min="2366" max="2366" width="8.5703125" style="434" customWidth="1"/>
    <col min="2367" max="2367" width="6.42578125" style="434" customWidth="1"/>
    <col min="2368" max="2368" width="6.28515625" style="434" customWidth="1"/>
    <col min="2369" max="2369" width="9.28515625" style="434" customWidth="1"/>
    <col min="2370" max="2370" width="9.5703125" style="434" customWidth="1"/>
    <col min="2371" max="2371" width="10.7109375" style="434" customWidth="1"/>
    <col min="2372" max="2372" width="7" style="434" customWidth="1"/>
    <col min="2373" max="2373" width="7.140625" style="434" customWidth="1"/>
    <col min="2374" max="2374" width="7" style="434" customWidth="1"/>
    <col min="2375" max="2375" width="8" style="434" customWidth="1"/>
    <col min="2376" max="2376" width="6.28515625" style="434" customWidth="1"/>
    <col min="2377" max="2377" width="6.85546875" style="434" customWidth="1"/>
    <col min="2378" max="2378" width="5.85546875" style="434" customWidth="1"/>
    <col min="2379" max="2379" width="6.28515625" style="434" customWidth="1"/>
    <col min="2380" max="2380" width="9.28515625" style="434" customWidth="1"/>
    <col min="2381" max="2381" width="9.7109375" style="434" customWidth="1"/>
    <col min="2382" max="2382" width="6" style="434" customWidth="1"/>
    <col min="2383" max="2383" width="8.140625" style="434" customWidth="1"/>
    <col min="2384" max="2384" width="6.28515625" style="434" customWidth="1"/>
    <col min="2385" max="2385" width="7.140625" style="434" customWidth="1"/>
    <col min="2386" max="2386" width="6.85546875" style="434" customWidth="1"/>
    <col min="2387" max="2388" width="7.42578125" style="434" customWidth="1"/>
    <col min="2389" max="2389" width="7.140625" style="434" customWidth="1"/>
    <col min="2390" max="2390" width="7.85546875" style="434" customWidth="1"/>
    <col min="2391" max="2391" width="9.28515625" style="434" customWidth="1"/>
    <col min="2392" max="2392" width="8.5703125" style="434" customWidth="1"/>
    <col min="2393" max="2393" width="8.7109375" style="434" customWidth="1"/>
    <col min="2394" max="2394" width="6.7109375" style="434" customWidth="1"/>
    <col min="2395" max="2395" width="6.5703125" style="434" customWidth="1"/>
    <col min="2396" max="2396" width="7.85546875" style="434" customWidth="1"/>
    <col min="2397" max="2397" width="7.140625" style="434" customWidth="1"/>
    <col min="2398" max="2398" width="7.42578125" style="434" customWidth="1"/>
    <col min="2399" max="2400" width="7.140625" style="434" customWidth="1"/>
    <col min="2401" max="2401" width="7.42578125" style="434" customWidth="1"/>
    <col min="2402" max="2402" width="9.7109375" style="434" customWidth="1"/>
    <col min="2403" max="2403" width="9.28515625" style="434" customWidth="1"/>
    <col min="2404" max="2404" width="10.42578125" style="434" customWidth="1"/>
    <col min="2405" max="2405" width="7.28515625" style="434" customWidth="1"/>
    <col min="2406" max="2407" width="7.42578125" style="434" customWidth="1"/>
    <col min="2408" max="2408" width="7" style="434" customWidth="1"/>
    <col min="2409" max="2409" width="8" style="434" customWidth="1"/>
    <col min="2410" max="2410" width="7.42578125" style="434" customWidth="1"/>
    <col min="2411" max="2411" width="6.7109375" style="434" customWidth="1"/>
    <col min="2412" max="2412" width="7.28515625" style="434" customWidth="1"/>
    <col min="2413" max="2413" width="9.5703125" style="434" customWidth="1"/>
    <col min="2414" max="2414" width="8.42578125" style="434" customWidth="1"/>
    <col min="2415" max="2415" width="8.5703125" style="434" customWidth="1"/>
    <col min="2416" max="2416" width="7.42578125" style="434" customWidth="1"/>
    <col min="2417" max="2418" width="8" style="434" customWidth="1"/>
    <col min="2419" max="2420" width="7.28515625" style="434" customWidth="1"/>
    <col min="2421" max="2421" width="7.5703125" style="434" customWidth="1"/>
    <col min="2422" max="2422" width="7.140625" style="434" customWidth="1"/>
    <col min="2423" max="2423" width="7.85546875" style="434" customWidth="1"/>
    <col min="2424" max="2424" width="9.7109375" style="434" customWidth="1"/>
    <col min="2425" max="2425" width="9.28515625" style="434" customWidth="1"/>
    <col min="2426" max="2427" width="9" style="434" customWidth="1"/>
    <col min="2428" max="2428" width="7.85546875" style="434" customWidth="1"/>
    <col min="2429" max="2429" width="7" style="434" customWidth="1"/>
    <col min="2430" max="2431" width="7.7109375" style="434" customWidth="1"/>
    <col min="2432" max="2432" width="9.140625" style="434"/>
    <col min="2433" max="2433" width="6.42578125" style="434" customWidth="1"/>
    <col min="2434" max="2434" width="7.28515625" style="434" customWidth="1"/>
    <col min="2435" max="2435" width="9.28515625" style="434" customWidth="1"/>
    <col min="2436" max="2436" width="9.5703125" style="434" customWidth="1"/>
    <col min="2437" max="2437" width="9.28515625" style="434" customWidth="1"/>
    <col min="2438" max="2438" width="7.42578125" style="434" customWidth="1"/>
    <col min="2439" max="2439" width="6.7109375" style="434" customWidth="1"/>
    <col min="2440" max="2440" width="8" style="434" customWidth="1"/>
    <col min="2441" max="2441" width="8.28515625" style="434" customWidth="1"/>
    <col min="2442" max="2442" width="8.42578125" style="434" customWidth="1"/>
    <col min="2443" max="2443" width="8.5703125" style="434" customWidth="1"/>
    <col min="2444" max="2444" width="8" style="434" customWidth="1"/>
    <col min="2445" max="2445" width="8.85546875" style="434" customWidth="1"/>
    <col min="2446" max="2446" width="9.28515625" style="434" customWidth="1"/>
    <col min="2447" max="2447" width="10" style="434" customWidth="1"/>
    <col min="2448" max="2449" width="10.140625" style="434" customWidth="1"/>
    <col min="2450" max="2560" width="9.140625" style="434"/>
    <col min="2561" max="2561" width="6" style="434" customWidth="1"/>
    <col min="2562" max="2562" width="7.85546875" style="434" customWidth="1"/>
    <col min="2563" max="2563" width="6.85546875" style="434" customWidth="1"/>
    <col min="2564" max="2564" width="8" style="434" customWidth="1"/>
    <col min="2565" max="2565" width="8.140625" style="434" customWidth="1"/>
    <col min="2566" max="2566" width="8.28515625" style="434" customWidth="1"/>
    <col min="2567" max="2567" width="7.42578125" style="434" customWidth="1"/>
    <col min="2568" max="2568" width="6.28515625" style="434" customWidth="1"/>
    <col min="2569" max="2569" width="7.28515625" style="434" customWidth="1"/>
    <col min="2570" max="2570" width="9.28515625" style="434" customWidth="1"/>
    <col min="2571" max="2571" width="8.42578125" style="434" customWidth="1"/>
    <col min="2572" max="2572" width="9.7109375" style="434" customWidth="1"/>
    <col min="2573" max="2573" width="7.5703125" style="434" customWidth="1"/>
    <col min="2574" max="2576" width="7.42578125" style="434" customWidth="1"/>
    <col min="2577" max="2577" width="7.7109375" style="434" customWidth="1"/>
    <col min="2578" max="2578" width="7.28515625" style="434" customWidth="1"/>
    <col min="2579" max="2579" width="7.140625" style="434" customWidth="1"/>
    <col min="2580" max="2580" width="7.7109375" style="434" customWidth="1"/>
    <col min="2581" max="2581" width="9.5703125" style="434" customWidth="1"/>
    <col min="2582" max="2582" width="9.5703125" style="434" bestFit="1" customWidth="1"/>
    <col min="2583" max="2583" width="9.42578125" style="434" customWidth="1"/>
    <col min="2584" max="2584" width="7.7109375" style="434" customWidth="1"/>
    <col min="2585" max="2585" width="7.140625" style="434" customWidth="1"/>
    <col min="2586" max="2586" width="7.5703125" style="434" customWidth="1"/>
    <col min="2587" max="2587" width="7.28515625" style="434" customWidth="1"/>
    <col min="2588" max="2588" width="7.5703125" style="434" customWidth="1"/>
    <col min="2589" max="2589" width="9.85546875" style="434" customWidth="1"/>
    <col min="2590" max="2590" width="9" style="434" customWidth="1"/>
    <col min="2591" max="2591" width="8.5703125" style="434" customWidth="1"/>
    <col min="2592" max="2592" width="9.85546875" style="434" customWidth="1"/>
    <col min="2593" max="2593" width="9.5703125" style="434" customWidth="1"/>
    <col min="2594" max="2594" width="9.85546875" style="434" customWidth="1"/>
    <col min="2595" max="2595" width="7.42578125" style="434" customWidth="1"/>
    <col min="2596" max="2596" width="7.85546875" style="434" customWidth="1"/>
    <col min="2597" max="2598" width="6.85546875" style="434" customWidth="1"/>
    <col min="2599" max="2599" width="7.42578125" style="434" customWidth="1"/>
    <col min="2600" max="2600" width="8.42578125" style="434" customWidth="1"/>
    <col min="2601" max="2601" width="7.5703125" style="434" customWidth="1"/>
    <col min="2602" max="2602" width="7.28515625" style="434" customWidth="1"/>
    <col min="2603" max="2603" width="9.5703125" style="434" bestFit="1" customWidth="1"/>
    <col min="2604" max="2604" width="10.5703125" style="434" customWidth="1"/>
    <col min="2605" max="2605" width="9.5703125" style="434" customWidth="1"/>
    <col min="2606" max="2606" width="8" style="434" customWidth="1"/>
    <col min="2607" max="2607" width="6.28515625" style="434" customWidth="1"/>
    <col min="2608" max="2608" width="6.85546875" style="434" customWidth="1"/>
    <col min="2609" max="2609" width="7" style="434" customWidth="1"/>
    <col min="2610" max="2610" width="6.7109375" style="434" customWidth="1"/>
    <col min="2611" max="2611" width="9" style="434" customWidth="1"/>
    <col min="2612" max="2612" width="7.28515625" style="434" customWidth="1"/>
    <col min="2613" max="2613" width="8.28515625" style="434" customWidth="1"/>
    <col min="2614" max="2614" width="9.42578125" style="434" customWidth="1"/>
    <col min="2615" max="2615" width="10.28515625" style="434" customWidth="1"/>
    <col min="2616" max="2616" width="9.85546875" style="434" customWidth="1"/>
    <col min="2617" max="2617" width="8" style="434" customWidth="1"/>
    <col min="2618" max="2618" width="7.28515625" style="434" customWidth="1"/>
    <col min="2619" max="2619" width="7.140625" style="434" customWidth="1"/>
    <col min="2620" max="2620" width="7.7109375" style="434" customWidth="1"/>
    <col min="2621" max="2621" width="7.140625" style="434" customWidth="1"/>
    <col min="2622" max="2622" width="8.5703125" style="434" customWidth="1"/>
    <col min="2623" max="2623" width="6.42578125" style="434" customWidth="1"/>
    <col min="2624" max="2624" width="6.28515625" style="434" customWidth="1"/>
    <col min="2625" max="2625" width="9.28515625" style="434" customWidth="1"/>
    <col min="2626" max="2626" width="9.5703125" style="434" customWidth="1"/>
    <col min="2627" max="2627" width="10.7109375" style="434" customWidth="1"/>
    <col min="2628" max="2628" width="7" style="434" customWidth="1"/>
    <col min="2629" max="2629" width="7.140625" style="434" customWidth="1"/>
    <col min="2630" max="2630" width="7" style="434" customWidth="1"/>
    <col min="2631" max="2631" width="8" style="434" customWidth="1"/>
    <col min="2632" max="2632" width="6.28515625" style="434" customWidth="1"/>
    <col min="2633" max="2633" width="6.85546875" style="434" customWidth="1"/>
    <col min="2634" max="2634" width="5.85546875" style="434" customWidth="1"/>
    <col min="2635" max="2635" width="6.28515625" style="434" customWidth="1"/>
    <col min="2636" max="2636" width="9.28515625" style="434" customWidth="1"/>
    <col min="2637" max="2637" width="9.7109375" style="434" customWidth="1"/>
    <col min="2638" max="2638" width="6" style="434" customWidth="1"/>
    <col min="2639" max="2639" width="8.140625" style="434" customWidth="1"/>
    <col min="2640" max="2640" width="6.28515625" style="434" customWidth="1"/>
    <col min="2641" max="2641" width="7.140625" style="434" customWidth="1"/>
    <col min="2642" max="2642" width="6.85546875" style="434" customWidth="1"/>
    <col min="2643" max="2644" width="7.42578125" style="434" customWidth="1"/>
    <col min="2645" max="2645" width="7.140625" style="434" customWidth="1"/>
    <col min="2646" max="2646" width="7.85546875" style="434" customWidth="1"/>
    <col min="2647" max="2647" width="9.28515625" style="434" customWidth="1"/>
    <col min="2648" max="2648" width="8.5703125" style="434" customWidth="1"/>
    <col min="2649" max="2649" width="8.7109375" style="434" customWidth="1"/>
    <col min="2650" max="2650" width="6.7109375" style="434" customWidth="1"/>
    <col min="2651" max="2651" width="6.5703125" style="434" customWidth="1"/>
    <col min="2652" max="2652" width="7.85546875" style="434" customWidth="1"/>
    <col min="2653" max="2653" width="7.140625" style="434" customWidth="1"/>
    <col min="2654" max="2654" width="7.42578125" style="434" customWidth="1"/>
    <col min="2655" max="2656" width="7.140625" style="434" customWidth="1"/>
    <col min="2657" max="2657" width="7.42578125" style="434" customWidth="1"/>
    <col min="2658" max="2658" width="9.7109375" style="434" customWidth="1"/>
    <col min="2659" max="2659" width="9.28515625" style="434" customWidth="1"/>
    <col min="2660" max="2660" width="10.42578125" style="434" customWidth="1"/>
    <col min="2661" max="2661" width="7.28515625" style="434" customWidth="1"/>
    <col min="2662" max="2663" width="7.42578125" style="434" customWidth="1"/>
    <col min="2664" max="2664" width="7" style="434" customWidth="1"/>
    <col min="2665" max="2665" width="8" style="434" customWidth="1"/>
    <col min="2666" max="2666" width="7.42578125" style="434" customWidth="1"/>
    <col min="2667" max="2667" width="6.7109375" style="434" customWidth="1"/>
    <col min="2668" max="2668" width="7.28515625" style="434" customWidth="1"/>
    <col min="2669" max="2669" width="9.5703125" style="434" customWidth="1"/>
    <col min="2670" max="2670" width="8.42578125" style="434" customWidth="1"/>
    <col min="2671" max="2671" width="8.5703125" style="434" customWidth="1"/>
    <col min="2672" max="2672" width="7.42578125" style="434" customWidth="1"/>
    <col min="2673" max="2674" width="8" style="434" customWidth="1"/>
    <col min="2675" max="2676" width="7.28515625" style="434" customWidth="1"/>
    <col min="2677" max="2677" width="7.5703125" style="434" customWidth="1"/>
    <col min="2678" max="2678" width="7.140625" style="434" customWidth="1"/>
    <col min="2679" max="2679" width="7.85546875" style="434" customWidth="1"/>
    <col min="2680" max="2680" width="9.7109375" style="434" customWidth="1"/>
    <col min="2681" max="2681" width="9.28515625" style="434" customWidth="1"/>
    <col min="2682" max="2683" width="9" style="434" customWidth="1"/>
    <col min="2684" max="2684" width="7.85546875" style="434" customWidth="1"/>
    <col min="2685" max="2685" width="7" style="434" customWidth="1"/>
    <col min="2686" max="2687" width="7.7109375" style="434" customWidth="1"/>
    <col min="2688" max="2688" width="9.140625" style="434"/>
    <col min="2689" max="2689" width="6.42578125" style="434" customWidth="1"/>
    <col min="2690" max="2690" width="7.28515625" style="434" customWidth="1"/>
    <col min="2691" max="2691" width="9.28515625" style="434" customWidth="1"/>
    <col min="2692" max="2692" width="9.5703125" style="434" customWidth="1"/>
    <col min="2693" max="2693" width="9.28515625" style="434" customWidth="1"/>
    <col min="2694" max="2694" width="7.42578125" style="434" customWidth="1"/>
    <col min="2695" max="2695" width="6.7109375" style="434" customWidth="1"/>
    <col min="2696" max="2696" width="8" style="434" customWidth="1"/>
    <col min="2697" max="2697" width="8.28515625" style="434" customWidth="1"/>
    <col min="2698" max="2698" width="8.42578125" style="434" customWidth="1"/>
    <col min="2699" max="2699" width="8.5703125" style="434" customWidth="1"/>
    <col min="2700" max="2700" width="8" style="434" customWidth="1"/>
    <col min="2701" max="2701" width="8.85546875" style="434" customWidth="1"/>
    <col min="2702" max="2702" width="9.28515625" style="434" customWidth="1"/>
    <col min="2703" max="2703" width="10" style="434" customWidth="1"/>
    <col min="2704" max="2705" width="10.140625" style="434" customWidth="1"/>
    <col min="2706" max="2816" width="9.140625" style="434"/>
    <col min="2817" max="2817" width="6" style="434" customWidth="1"/>
    <col min="2818" max="2818" width="7.85546875" style="434" customWidth="1"/>
    <col min="2819" max="2819" width="6.85546875" style="434" customWidth="1"/>
    <col min="2820" max="2820" width="8" style="434" customWidth="1"/>
    <col min="2821" max="2821" width="8.140625" style="434" customWidth="1"/>
    <col min="2822" max="2822" width="8.28515625" style="434" customWidth="1"/>
    <col min="2823" max="2823" width="7.42578125" style="434" customWidth="1"/>
    <col min="2824" max="2824" width="6.28515625" style="434" customWidth="1"/>
    <col min="2825" max="2825" width="7.28515625" style="434" customWidth="1"/>
    <col min="2826" max="2826" width="9.28515625" style="434" customWidth="1"/>
    <col min="2827" max="2827" width="8.42578125" style="434" customWidth="1"/>
    <col min="2828" max="2828" width="9.7109375" style="434" customWidth="1"/>
    <col min="2829" max="2829" width="7.5703125" style="434" customWidth="1"/>
    <col min="2830" max="2832" width="7.42578125" style="434" customWidth="1"/>
    <col min="2833" max="2833" width="7.7109375" style="434" customWidth="1"/>
    <col min="2834" max="2834" width="7.28515625" style="434" customWidth="1"/>
    <col min="2835" max="2835" width="7.140625" style="434" customWidth="1"/>
    <col min="2836" max="2836" width="7.7109375" style="434" customWidth="1"/>
    <col min="2837" max="2837" width="9.5703125" style="434" customWidth="1"/>
    <col min="2838" max="2838" width="9.5703125" style="434" bestFit="1" customWidth="1"/>
    <col min="2839" max="2839" width="9.42578125" style="434" customWidth="1"/>
    <col min="2840" max="2840" width="7.7109375" style="434" customWidth="1"/>
    <col min="2841" max="2841" width="7.140625" style="434" customWidth="1"/>
    <col min="2842" max="2842" width="7.5703125" style="434" customWidth="1"/>
    <col min="2843" max="2843" width="7.28515625" style="434" customWidth="1"/>
    <col min="2844" max="2844" width="7.5703125" style="434" customWidth="1"/>
    <col min="2845" max="2845" width="9.85546875" style="434" customWidth="1"/>
    <col min="2846" max="2846" width="9" style="434" customWidth="1"/>
    <col min="2847" max="2847" width="8.5703125" style="434" customWidth="1"/>
    <col min="2848" max="2848" width="9.85546875" style="434" customWidth="1"/>
    <col min="2849" max="2849" width="9.5703125" style="434" customWidth="1"/>
    <col min="2850" max="2850" width="9.85546875" style="434" customWidth="1"/>
    <col min="2851" max="2851" width="7.42578125" style="434" customWidth="1"/>
    <col min="2852" max="2852" width="7.85546875" style="434" customWidth="1"/>
    <col min="2853" max="2854" width="6.85546875" style="434" customWidth="1"/>
    <col min="2855" max="2855" width="7.42578125" style="434" customWidth="1"/>
    <col min="2856" max="2856" width="8.42578125" style="434" customWidth="1"/>
    <col min="2857" max="2857" width="7.5703125" style="434" customWidth="1"/>
    <col min="2858" max="2858" width="7.28515625" style="434" customWidth="1"/>
    <col min="2859" max="2859" width="9.5703125" style="434" bestFit="1" customWidth="1"/>
    <col min="2860" max="2860" width="10.5703125" style="434" customWidth="1"/>
    <col min="2861" max="2861" width="9.5703125" style="434" customWidth="1"/>
    <col min="2862" max="2862" width="8" style="434" customWidth="1"/>
    <col min="2863" max="2863" width="6.28515625" style="434" customWidth="1"/>
    <col min="2864" max="2864" width="6.85546875" style="434" customWidth="1"/>
    <col min="2865" max="2865" width="7" style="434" customWidth="1"/>
    <col min="2866" max="2866" width="6.7109375" style="434" customWidth="1"/>
    <col min="2867" max="2867" width="9" style="434" customWidth="1"/>
    <col min="2868" max="2868" width="7.28515625" style="434" customWidth="1"/>
    <col min="2869" max="2869" width="8.28515625" style="434" customWidth="1"/>
    <col min="2870" max="2870" width="9.42578125" style="434" customWidth="1"/>
    <col min="2871" max="2871" width="10.28515625" style="434" customWidth="1"/>
    <col min="2872" max="2872" width="9.85546875" style="434" customWidth="1"/>
    <col min="2873" max="2873" width="8" style="434" customWidth="1"/>
    <col min="2874" max="2874" width="7.28515625" style="434" customWidth="1"/>
    <col min="2875" max="2875" width="7.140625" style="434" customWidth="1"/>
    <col min="2876" max="2876" width="7.7109375" style="434" customWidth="1"/>
    <col min="2877" max="2877" width="7.140625" style="434" customWidth="1"/>
    <col min="2878" max="2878" width="8.5703125" style="434" customWidth="1"/>
    <col min="2879" max="2879" width="6.42578125" style="434" customWidth="1"/>
    <col min="2880" max="2880" width="6.28515625" style="434" customWidth="1"/>
    <col min="2881" max="2881" width="9.28515625" style="434" customWidth="1"/>
    <col min="2882" max="2882" width="9.5703125" style="434" customWidth="1"/>
    <col min="2883" max="2883" width="10.7109375" style="434" customWidth="1"/>
    <col min="2884" max="2884" width="7" style="434" customWidth="1"/>
    <col min="2885" max="2885" width="7.140625" style="434" customWidth="1"/>
    <col min="2886" max="2886" width="7" style="434" customWidth="1"/>
    <col min="2887" max="2887" width="8" style="434" customWidth="1"/>
    <col min="2888" max="2888" width="6.28515625" style="434" customWidth="1"/>
    <col min="2889" max="2889" width="6.85546875" style="434" customWidth="1"/>
    <col min="2890" max="2890" width="5.85546875" style="434" customWidth="1"/>
    <col min="2891" max="2891" width="6.28515625" style="434" customWidth="1"/>
    <col min="2892" max="2892" width="9.28515625" style="434" customWidth="1"/>
    <col min="2893" max="2893" width="9.7109375" style="434" customWidth="1"/>
    <col min="2894" max="2894" width="6" style="434" customWidth="1"/>
    <col min="2895" max="2895" width="8.140625" style="434" customWidth="1"/>
    <col min="2896" max="2896" width="6.28515625" style="434" customWidth="1"/>
    <col min="2897" max="2897" width="7.140625" style="434" customWidth="1"/>
    <col min="2898" max="2898" width="6.85546875" style="434" customWidth="1"/>
    <col min="2899" max="2900" width="7.42578125" style="434" customWidth="1"/>
    <col min="2901" max="2901" width="7.140625" style="434" customWidth="1"/>
    <col min="2902" max="2902" width="7.85546875" style="434" customWidth="1"/>
    <col min="2903" max="2903" width="9.28515625" style="434" customWidth="1"/>
    <col min="2904" max="2904" width="8.5703125" style="434" customWidth="1"/>
    <col min="2905" max="2905" width="8.7109375" style="434" customWidth="1"/>
    <col min="2906" max="2906" width="6.7109375" style="434" customWidth="1"/>
    <col min="2907" max="2907" width="6.5703125" style="434" customWidth="1"/>
    <col min="2908" max="2908" width="7.85546875" style="434" customWidth="1"/>
    <col min="2909" max="2909" width="7.140625" style="434" customWidth="1"/>
    <col min="2910" max="2910" width="7.42578125" style="434" customWidth="1"/>
    <col min="2911" max="2912" width="7.140625" style="434" customWidth="1"/>
    <col min="2913" max="2913" width="7.42578125" style="434" customWidth="1"/>
    <col min="2914" max="2914" width="9.7109375" style="434" customWidth="1"/>
    <col min="2915" max="2915" width="9.28515625" style="434" customWidth="1"/>
    <col min="2916" max="2916" width="10.42578125" style="434" customWidth="1"/>
    <col min="2917" max="2917" width="7.28515625" style="434" customWidth="1"/>
    <col min="2918" max="2919" width="7.42578125" style="434" customWidth="1"/>
    <col min="2920" max="2920" width="7" style="434" customWidth="1"/>
    <col min="2921" max="2921" width="8" style="434" customWidth="1"/>
    <col min="2922" max="2922" width="7.42578125" style="434" customWidth="1"/>
    <col min="2923" max="2923" width="6.7109375" style="434" customWidth="1"/>
    <col min="2924" max="2924" width="7.28515625" style="434" customWidth="1"/>
    <col min="2925" max="2925" width="9.5703125" style="434" customWidth="1"/>
    <col min="2926" max="2926" width="8.42578125" style="434" customWidth="1"/>
    <col min="2927" max="2927" width="8.5703125" style="434" customWidth="1"/>
    <col min="2928" max="2928" width="7.42578125" style="434" customWidth="1"/>
    <col min="2929" max="2930" width="8" style="434" customWidth="1"/>
    <col min="2931" max="2932" width="7.28515625" style="434" customWidth="1"/>
    <col min="2933" max="2933" width="7.5703125" style="434" customWidth="1"/>
    <col min="2934" max="2934" width="7.140625" style="434" customWidth="1"/>
    <col min="2935" max="2935" width="7.85546875" style="434" customWidth="1"/>
    <col min="2936" max="2936" width="9.7109375" style="434" customWidth="1"/>
    <col min="2937" max="2937" width="9.28515625" style="434" customWidth="1"/>
    <col min="2938" max="2939" width="9" style="434" customWidth="1"/>
    <col min="2940" max="2940" width="7.85546875" style="434" customWidth="1"/>
    <col min="2941" max="2941" width="7" style="434" customWidth="1"/>
    <col min="2942" max="2943" width="7.7109375" style="434" customWidth="1"/>
    <col min="2944" max="2944" width="9.140625" style="434"/>
    <col min="2945" max="2945" width="6.42578125" style="434" customWidth="1"/>
    <col min="2946" max="2946" width="7.28515625" style="434" customWidth="1"/>
    <col min="2947" max="2947" width="9.28515625" style="434" customWidth="1"/>
    <col min="2948" max="2948" width="9.5703125" style="434" customWidth="1"/>
    <col min="2949" max="2949" width="9.28515625" style="434" customWidth="1"/>
    <col min="2950" max="2950" width="7.42578125" style="434" customWidth="1"/>
    <col min="2951" max="2951" width="6.7109375" style="434" customWidth="1"/>
    <col min="2952" max="2952" width="8" style="434" customWidth="1"/>
    <col min="2953" max="2953" width="8.28515625" style="434" customWidth="1"/>
    <col min="2954" max="2954" width="8.42578125" style="434" customWidth="1"/>
    <col min="2955" max="2955" width="8.5703125" style="434" customWidth="1"/>
    <col min="2956" max="2956" width="8" style="434" customWidth="1"/>
    <col min="2957" max="2957" width="8.85546875" style="434" customWidth="1"/>
    <col min="2958" max="2958" width="9.28515625" style="434" customWidth="1"/>
    <col min="2959" max="2959" width="10" style="434" customWidth="1"/>
    <col min="2960" max="2961" width="10.140625" style="434" customWidth="1"/>
    <col min="2962" max="3072" width="9.140625" style="434"/>
    <col min="3073" max="3073" width="6" style="434" customWidth="1"/>
    <col min="3074" max="3074" width="7.85546875" style="434" customWidth="1"/>
    <col min="3075" max="3075" width="6.85546875" style="434" customWidth="1"/>
    <col min="3076" max="3076" width="8" style="434" customWidth="1"/>
    <col min="3077" max="3077" width="8.140625" style="434" customWidth="1"/>
    <col min="3078" max="3078" width="8.28515625" style="434" customWidth="1"/>
    <col min="3079" max="3079" width="7.42578125" style="434" customWidth="1"/>
    <col min="3080" max="3080" width="6.28515625" style="434" customWidth="1"/>
    <col min="3081" max="3081" width="7.28515625" style="434" customWidth="1"/>
    <col min="3082" max="3082" width="9.28515625" style="434" customWidth="1"/>
    <col min="3083" max="3083" width="8.42578125" style="434" customWidth="1"/>
    <col min="3084" max="3084" width="9.7109375" style="434" customWidth="1"/>
    <col min="3085" max="3085" width="7.5703125" style="434" customWidth="1"/>
    <col min="3086" max="3088" width="7.42578125" style="434" customWidth="1"/>
    <col min="3089" max="3089" width="7.7109375" style="434" customWidth="1"/>
    <col min="3090" max="3090" width="7.28515625" style="434" customWidth="1"/>
    <col min="3091" max="3091" width="7.140625" style="434" customWidth="1"/>
    <col min="3092" max="3092" width="7.7109375" style="434" customWidth="1"/>
    <col min="3093" max="3093" width="9.5703125" style="434" customWidth="1"/>
    <col min="3094" max="3094" width="9.5703125" style="434" bestFit="1" customWidth="1"/>
    <col min="3095" max="3095" width="9.42578125" style="434" customWidth="1"/>
    <col min="3096" max="3096" width="7.7109375" style="434" customWidth="1"/>
    <col min="3097" max="3097" width="7.140625" style="434" customWidth="1"/>
    <col min="3098" max="3098" width="7.5703125" style="434" customWidth="1"/>
    <col min="3099" max="3099" width="7.28515625" style="434" customWidth="1"/>
    <col min="3100" max="3100" width="7.5703125" style="434" customWidth="1"/>
    <col min="3101" max="3101" width="9.85546875" style="434" customWidth="1"/>
    <col min="3102" max="3102" width="9" style="434" customWidth="1"/>
    <col min="3103" max="3103" width="8.5703125" style="434" customWidth="1"/>
    <col min="3104" max="3104" width="9.85546875" style="434" customWidth="1"/>
    <col min="3105" max="3105" width="9.5703125" style="434" customWidth="1"/>
    <col min="3106" max="3106" width="9.85546875" style="434" customWidth="1"/>
    <col min="3107" max="3107" width="7.42578125" style="434" customWidth="1"/>
    <col min="3108" max="3108" width="7.85546875" style="434" customWidth="1"/>
    <col min="3109" max="3110" width="6.85546875" style="434" customWidth="1"/>
    <col min="3111" max="3111" width="7.42578125" style="434" customWidth="1"/>
    <col min="3112" max="3112" width="8.42578125" style="434" customWidth="1"/>
    <col min="3113" max="3113" width="7.5703125" style="434" customWidth="1"/>
    <col min="3114" max="3114" width="7.28515625" style="434" customWidth="1"/>
    <col min="3115" max="3115" width="9.5703125" style="434" bestFit="1" customWidth="1"/>
    <col min="3116" max="3116" width="10.5703125" style="434" customWidth="1"/>
    <col min="3117" max="3117" width="9.5703125" style="434" customWidth="1"/>
    <col min="3118" max="3118" width="8" style="434" customWidth="1"/>
    <col min="3119" max="3119" width="6.28515625" style="434" customWidth="1"/>
    <col min="3120" max="3120" width="6.85546875" style="434" customWidth="1"/>
    <col min="3121" max="3121" width="7" style="434" customWidth="1"/>
    <col min="3122" max="3122" width="6.7109375" style="434" customWidth="1"/>
    <col min="3123" max="3123" width="9" style="434" customWidth="1"/>
    <col min="3124" max="3124" width="7.28515625" style="434" customWidth="1"/>
    <col min="3125" max="3125" width="8.28515625" style="434" customWidth="1"/>
    <col min="3126" max="3126" width="9.42578125" style="434" customWidth="1"/>
    <col min="3127" max="3127" width="10.28515625" style="434" customWidth="1"/>
    <col min="3128" max="3128" width="9.85546875" style="434" customWidth="1"/>
    <col min="3129" max="3129" width="8" style="434" customWidth="1"/>
    <col min="3130" max="3130" width="7.28515625" style="434" customWidth="1"/>
    <col min="3131" max="3131" width="7.140625" style="434" customWidth="1"/>
    <col min="3132" max="3132" width="7.7109375" style="434" customWidth="1"/>
    <col min="3133" max="3133" width="7.140625" style="434" customWidth="1"/>
    <col min="3134" max="3134" width="8.5703125" style="434" customWidth="1"/>
    <col min="3135" max="3135" width="6.42578125" style="434" customWidth="1"/>
    <col min="3136" max="3136" width="6.28515625" style="434" customWidth="1"/>
    <col min="3137" max="3137" width="9.28515625" style="434" customWidth="1"/>
    <col min="3138" max="3138" width="9.5703125" style="434" customWidth="1"/>
    <col min="3139" max="3139" width="10.7109375" style="434" customWidth="1"/>
    <col min="3140" max="3140" width="7" style="434" customWidth="1"/>
    <col min="3141" max="3141" width="7.140625" style="434" customWidth="1"/>
    <col min="3142" max="3142" width="7" style="434" customWidth="1"/>
    <col min="3143" max="3143" width="8" style="434" customWidth="1"/>
    <col min="3144" max="3144" width="6.28515625" style="434" customWidth="1"/>
    <col min="3145" max="3145" width="6.85546875" style="434" customWidth="1"/>
    <col min="3146" max="3146" width="5.85546875" style="434" customWidth="1"/>
    <col min="3147" max="3147" width="6.28515625" style="434" customWidth="1"/>
    <col min="3148" max="3148" width="9.28515625" style="434" customWidth="1"/>
    <col min="3149" max="3149" width="9.7109375" style="434" customWidth="1"/>
    <col min="3150" max="3150" width="6" style="434" customWidth="1"/>
    <col min="3151" max="3151" width="8.140625" style="434" customWidth="1"/>
    <col min="3152" max="3152" width="6.28515625" style="434" customWidth="1"/>
    <col min="3153" max="3153" width="7.140625" style="434" customWidth="1"/>
    <col min="3154" max="3154" width="6.85546875" style="434" customWidth="1"/>
    <col min="3155" max="3156" width="7.42578125" style="434" customWidth="1"/>
    <col min="3157" max="3157" width="7.140625" style="434" customWidth="1"/>
    <col min="3158" max="3158" width="7.85546875" style="434" customWidth="1"/>
    <col min="3159" max="3159" width="9.28515625" style="434" customWidth="1"/>
    <col min="3160" max="3160" width="8.5703125" style="434" customWidth="1"/>
    <col min="3161" max="3161" width="8.7109375" style="434" customWidth="1"/>
    <col min="3162" max="3162" width="6.7109375" style="434" customWidth="1"/>
    <col min="3163" max="3163" width="6.5703125" style="434" customWidth="1"/>
    <col min="3164" max="3164" width="7.85546875" style="434" customWidth="1"/>
    <col min="3165" max="3165" width="7.140625" style="434" customWidth="1"/>
    <col min="3166" max="3166" width="7.42578125" style="434" customWidth="1"/>
    <col min="3167" max="3168" width="7.140625" style="434" customWidth="1"/>
    <col min="3169" max="3169" width="7.42578125" style="434" customWidth="1"/>
    <col min="3170" max="3170" width="9.7109375" style="434" customWidth="1"/>
    <col min="3171" max="3171" width="9.28515625" style="434" customWidth="1"/>
    <col min="3172" max="3172" width="10.42578125" style="434" customWidth="1"/>
    <col min="3173" max="3173" width="7.28515625" style="434" customWidth="1"/>
    <col min="3174" max="3175" width="7.42578125" style="434" customWidth="1"/>
    <col min="3176" max="3176" width="7" style="434" customWidth="1"/>
    <col min="3177" max="3177" width="8" style="434" customWidth="1"/>
    <col min="3178" max="3178" width="7.42578125" style="434" customWidth="1"/>
    <col min="3179" max="3179" width="6.7109375" style="434" customWidth="1"/>
    <col min="3180" max="3180" width="7.28515625" style="434" customWidth="1"/>
    <col min="3181" max="3181" width="9.5703125" style="434" customWidth="1"/>
    <col min="3182" max="3182" width="8.42578125" style="434" customWidth="1"/>
    <col min="3183" max="3183" width="8.5703125" style="434" customWidth="1"/>
    <col min="3184" max="3184" width="7.42578125" style="434" customWidth="1"/>
    <col min="3185" max="3186" width="8" style="434" customWidth="1"/>
    <col min="3187" max="3188" width="7.28515625" style="434" customWidth="1"/>
    <col min="3189" max="3189" width="7.5703125" style="434" customWidth="1"/>
    <col min="3190" max="3190" width="7.140625" style="434" customWidth="1"/>
    <col min="3191" max="3191" width="7.85546875" style="434" customWidth="1"/>
    <col min="3192" max="3192" width="9.7109375" style="434" customWidth="1"/>
    <col min="3193" max="3193" width="9.28515625" style="434" customWidth="1"/>
    <col min="3194" max="3195" width="9" style="434" customWidth="1"/>
    <col min="3196" max="3196" width="7.85546875" style="434" customWidth="1"/>
    <col min="3197" max="3197" width="7" style="434" customWidth="1"/>
    <col min="3198" max="3199" width="7.7109375" style="434" customWidth="1"/>
    <col min="3200" max="3200" width="9.140625" style="434"/>
    <col min="3201" max="3201" width="6.42578125" style="434" customWidth="1"/>
    <col min="3202" max="3202" width="7.28515625" style="434" customWidth="1"/>
    <col min="3203" max="3203" width="9.28515625" style="434" customWidth="1"/>
    <col min="3204" max="3204" width="9.5703125" style="434" customWidth="1"/>
    <col min="3205" max="3205" width="9.28515625" style="434" customWidth="1"/>
    <col min="3206" max="3206" width="7.42578125" style="434" customWidth="1"/>
    <col min="3207" max="3207" width="6.7109375" style="434" customWidth="1"/>
    <col min="3208" max="3208" width="8" style="434" customWidth="1"/>
    <col min="3209" max="3209" width="8.28515625" style="434" customWidth="1"/>
    <col min="3210" max="3210" width="8.42578125" style="434" customWidth="1"/>
    <col min="3211" max="3211" width="8.5703125" style="434" customWidth="1"/>
    <col min="3212" max="3212" width="8" style="434" customWidth="1"/>
    <col min="3213" max="3213" width="8.85546875" style="434" customWidth="1"/>
    <col min="3214" max="3214" width="9.28515625" style="434" customWidth="1"/>
    <col min="3215" max="3215" width="10" style="434" customWidth="1"/>
    <col min="3216" max="3217" width="10.140625" style="434" customWidth="1"/>
    <col min="3218" max="3328" width="9.140625" style="434"/>
    <col min="3329" max="3329" width="6" style="434" customWidth="1"/>
    <col min="3330" max="3330" width="7.85546875" style="434" customWidth="1"/>
    <col min="3331" max="3331" width="6.85546875" style="434" customWidth="1"/>
    <col min="3332" max="3332" width="8" style="434" customWidth="1"/>
    <col min="3333" max="3333" width="8.140625" style="434" customWidth="1"/>
    <col min="3334" max="3334" width="8.28515625" style="434" customWidth="1"/>
    <col min="3335" max="3335" width="7.42578125" style="434" customWidth="1"/>
    <col min="3336" max="3336" width="6.28515625" style="434" customWidth="1"/>
    <col min="3337" max="3337" width="7.28515625" style="434" customWidth="1"/>
    <col min="3338" max="3338" width="9.28515625" style="434" customWidth="1"/>
    <col min="3339" max="3339" width="8.42578125" style="434" customWidth="1"/>
    <col min="3340" max="3340" width="9.7109375" style="434" customWidth="1"/>
    <col min="3341" max="3341" width="7.5703125" style="434" customWidth="1"/>
    <col min="3342" max="3344" width="7.42578125" style="434" customWidth="1"/>
    <col min="3345" max="3345" width="7.7109375" style="434" customWidth="1"/>
    <col min="3346" max="3346" width="7.28515625" style="434" customWidth="1"/>
    <col min="3347" max="3347" width="7.140625" style="434" customWidth="1"/>
    <col min="3348" max="3348" width="7.7109375" style="434" customWidth="1"/>
    <col min="3349" max="3349" width="9.5703125" style="434" customWidth="1"/>
    <col min="3350" max="3350" width="9.5703125" style="434" bestFit="1" customWidth="1"/>
    <col min="3351" max="3351" width="9.42578125" style="434" customWidth="1"/>
    <col min="3352" max="3352" width="7.7109375" style="434" customWidth="1"/>
    <col min="3353" max="3353" width="7.140625" style="434" customWidth="1"/>
    <col min="3354" max="3354" width="7.5703125" style="434" customWidth="1"/>
    <col min="3355" max="3355" width="7.28515625" style="434" customWidth="1"/>
    <col min="3356" max="3356" width="7.5703125" style="434" customWidth="1"/>
    <col min="3357" max="3357" width="9.85546875" style="434" customWidth="1"/>
    <col min="3358" max="3358" width="9" style="434" customWidth="1"/>
    <col min="3359" max="3359" width="8.5703125" style="434" customWidth="1"/>
    <col min="3360" max="3360" width="9.85546875" style="434" customWidth="1"/>
    <col min="3361" max="3361" width="9.5703125" style="434" customWidth="1"/>
    <col min="3362" max="3362" width="9.85546875" style="434" customWidth="1"/>
    <col min="3363" max="3363" width="7.42578125" style="434" customWidth="1"/>
    <col min="3364" max="3364" width="7.85546875" style="434" customWidth="1"/>
    <col min="3365" max="3366" width="6.85546875" style="434" customWidth="1"/>
    <col min="3367" max="3367" width="7.42578125" style="434" customWidth="1"/>
    <col min="3368" max="3368" width="8.42578125" style="434" customWidth="1"/>
    <col min="3369" max="3369" width="7.5703125" style="434" customWidth="1"/>
    <col min="3370" max="3370" width="7.28515625" style="434" customWidth="1"/>
    <col min="3371" max="3371" width="9.5703125" style="434" bestFit="1" customWidth="1"/>
    <col min="3372" max="3372" width="10.5703125" style="434" customWidth="1"/>
    <col min="3373" max="3373" width="9.5703125" style="434" customWidth="1"/>
    <col min="3374" max="3374" width="8" style="434" customWidth="1"/>
    <col min="3375" max="3375" width="6.28515625" style="434" customWidth="1"/>
    <col min="3376" max="3376" width="6.85546875" style="434" customWidth="1"/>
    <col min="3377" max="3377" width="7" style="434" customWidth="1"/>
    <col min="3378" max="3378" width="6.7109375" style="434" customWidth="1"/>
    <col min="3379" max="3379" width="9" style="434" customWidth="1"/>
    <col min="3380" max="3380" width="7.28515625" style="434" customWidth="1"/>
    <col min="3381" max="3381" width="8.28515625" style="434" customWidth="1"/>
    <col min="3382" max="3382" width="9.42578125" style="434" customWidth="1"/>
    <col min="3383" max="3383" width="10.28515625" style="434" customWidth="1"/>
    <col min="3384" max="3384" width="9.85546875" style="434" customWidth="1"/>
    <col min="3385" max="3385" width="8" style="434" customWidth="1"/>
    <col min="3386" max="3386" width="7.28515625" style="434" customWidth="1"/>
    <col min="3387" max="3387" width="7.140625" style="434" customWidth="1"/>
    <col min="3388" max="3388" width="7.7109375" style="434" customWidth="1"/>
    <col min="3389" max="3389" width="7.140625" style="434" customWidth="1"/>
    <col min="3390" max="3390" width="8.5703125" style="434" customWidth="1"/>
    <col min="3391" max="3391" width="6.42578125" style="434" customWidth="1"/>
    <col min="3392" max="3392" width="6.28515625" style="434" customWidth="1"/>
    <col min="3393" max="3393" width="9.28515625" style="434" customWidth="1"/>
    <col min="3394" max="3394" width="9.5703125" style="434" customWidth="1"/>
    <col min="3395" max="3395" width="10.7109375" style="434" customWidth="1"/>
    <col min="3396" max="3396" width="7" style="434" customWidth="1"/>
    <col min="3397" max="3397" width="7.140625" style="434" customWidth="1"/>
    <col min="3398" max="3398" width="7" style="434" customWidth="1"/>
    <col min="3399" max="3399" width="8" style="434" customWidth="1"/>
    <col min="3400" max="3400" width="6.28515625" style="434" customWidth="1"/>
    <col min="3401" max="3401" width="6.85546875" style="434" customWidth="1"/>
    <col min="3402" max="3402" width="5.85546875" style="434" customWidth="1"/>
    <col min="3403" max="3403" width="6.28515625" style="434" customWidth="1"/>
    <col min="3404" max="3404" width="9.28515625" style="434" customWidth="1"/>
    <col min="3405" max="3405" width="9.7109375" style="434" customWidth="1"/>
    <col min="3406" max="3406" width="6" style="434" customWidth="1"/>
    <col min="3407" max="3407" width="8.140625" style="434" customWidth="1"/>
    <col min="3408" max="3408" width="6.28515625" style="434" customWidth="1"/>
    <col min="3409" max="3409" width="7.140625" style="434" customWidth="1"/>
    <col min="3410" max="3410" width="6.85546875" style="434" customWidth="1"/>
    <col min="3411" max="3412" width="7.42578125" style="434" customWidth="1"/>
    <col min="3413" max="3413" width="7.140625" style="434" customWidth="1"/>
    <col min="3414" max="3414" width="7.85546875" style="434" customWidth="1"/>
    <col min="3415" max="3415" width="9.28515625" style="434" customWidth="1"/>
    <col min="3416" max="3416" width="8.5703125" style="434" customWidth="1"/>
    <col min="3417" max="3417" width="8.7109375" style="434" customWidth="1"/>
    <col min="3418" max="3418" width="6.7109375" style="434" customWidth="1"/>
    <col min="3419" max="3419" width="6.5703125" style="434" customWidth="1"/>
    <col min="3420" max="3420" width="7.85546875" style="434" customWidth="1"/>
    <col min="3421" max="3421" width="7.140625" style="434" customWidth="1"/>
    <col min="3422" max="3422" width="7.42578125" style="434" customWidth="1"/>
    <col min="3423" max="3424" width="7.140625" style="434" customWidth="1"/>
    <col min="3425" max="3425" width="7.42578125" style="434" customWidth="1"/>
    <col min="3426" max="3426" width="9.7109375" style="434" customWidth="1"/>
    <col min="3427" max="3427" width="9.28515625" style="434" customWidth="1"/>
    <col min="3428" max="3428" width="10.42578125" style="434" customWidth="1"/>
    <col min="3429" max="3429" width="7.28515625" style="434" customWidth="1"/>
    <col min="3430" max="3431" width="7.42578125" style="434" customWidth="1"/>
    <col min="3432" max="3432" width="7" style="434" customWidth="1"/>
    <col min="3433" max="3433" width="8" style="434" customWidth="1"/>
    <col min="3434" max="3434" width="7.42578125" style="434" customWidth="1"/>
    <col min="3435" max="3435" width="6.7109375" style="434" customWidth="1"/>
    <col min="3436" max="3436" width="7.28515625" style="434" customWidth="1"/>
    <col min="3437" max="3437" width="9.5703125" style="434" customWidth="1"/>
    <col min="3438" max="3438" width="8.42578125" style="434" customWidth="1"/>
    <col min="3439" max="3439" width="8.5703125" style="434" customWidth="1"/>
    <col min="3440" max="3440" width="7.42578125" style="434" customWidth="1"/>
    <col min="3441" max="3442" width="8" style="434" customWidth="1"/>
    <col min="3443" max="3444" width="7.28515625" style="434" customWidth="1"/>
    <col min="3445" max="3445" width="7.5703125" style="434" customWidth="1"/>
    <col min="3446" max="3446" width="7.140625" style="434" customWidth="1"/>
    <col min="3447" max="3447" width="7.85546875" style="434" customWidth="1"/>
    <col min="3448" max="3448" width="9.7109375" style="434" customWidth="1"/>
    <col min="3449" max="3449" width="9.28515625" style="434" customWidth="1"/>
    <col min="3450" max="3451" width="9" style="434" customWidth="1"/>
    <col min="3452" max="3452" width="7.85546875" style="434" customWidth="1"/>
    <col min="3453" max="3453" width="7" style="434" customWidth="1"/>
    <col min="3454" max="3455" width="7.7109375" style="434" customWidth="1"/>
    <col min="3456" max="3456" width="9.140625" style="434"/>
    <col min="3457" max="3457" width="6.42578125" style="434" customWidth="1"/>
    <col min="3458" max="3458" width="7.28515625" style="434" customWidth="1"/>
    <col min="3459" max="3459" width="9.28515625" style="434" customWidth="1"/>
    <col min="3460" max="3460" width="9.5703125" style="434" customWidth="1"/>
    <col min="3461" max="3461" width="9.28515625" style="434" customWidth="1"/>
    <col min="3462" max="3462" width="7.42578125" style="434" customWidth="1"/>
    <col min="3463" max="3463" width="6.7109375" style="434" customWidth="1"/>
    <col min="3464" max="3464" width="8" style="434" customWidth="1"/>
    <col min="3465" max="3465" width="8.28515625" style="434" customWidth="1"/>
    <col min="3466" max="3466" width="8.42578125" style="434" customWidth="1"/>
    <col min="3467" max="3467" width="8.5703125" style="434" customWidth="1"/>
    <col min="3468" max="3468" width="8" style="434" customWidth="1"/>
    <col min="3469" max="3469" width="8.85546875" style="434" customWidth="1"/>
    <col min="3470" max="3470" width="9.28515625" style="434" customWidth="1"/>
    <col min="3471" max="3471" width="10" style="434" customWidth="1"/>
    <col min="3472" max="3473" width="10.140625" style="434" customWidth="1"/>
    <col min="3474" max="3584" width="9.140625" style="434"/>
    <col min="3585" max="3585" width="6" style="434" customWidth="1"/>
    <col min="3586" max="3586" width="7.85546875" style="434" customWidth="1"/>
    <col min="3587" max="3587" width="6.85546875" style="434" customWidth="1"/>
    <col min="3588" max="3588" width="8" style="434" customWidth="1"/>
    <col min="3589" max="3589" width="8.140625" style="434" customWidth="1"/>
    <col min="3590" max="3590" width="8.28515625" style="434" customWidth="1"/>
    <col min="3591" max="3591" width="7.42578125" style="434" customWidth="1"/>
    <col min="3592" max="3592" width="6.28515625" style="434" customWidth="1"/>
    <col min="3593" max="3593" width="7.28515625" style="434" customWidth="1"/>
    <col min="3594" max="3594" width="9.28515625" style="434" customWidth="1"/>
    <col min="3595" max="3595" width="8.42578125" style="434" customWidth="1"/>
    <col min="3596" max="3596" width="9.7109375" style="434" customWidth="1"/>
    <col min="3597" max="3597" width="7.5703125" style="434" customWidth="1"/>
    <col min="3598" max="3600" width="7.42578125" style="434" customWidth="1"/>
    <col min="3601" max="3601" width="7.7109375" style="434" customWidth="1"/>
    <col min="3602" max="3602" width="7.28515625" style="434" customWidth="1"/>
    <col min="3603" max="3603" width="7.140625" style="434" customWidth="1"/>
    <col min="3604" max="3604" width="7.7109375" style="434" customWidth="1"/>
    <col min="3605" max="3605" width="9.5703125" style="434" customWidth="1"/>
    <col min="3606" max="3606" width="9.5703125" style="434" bestFit="1" customWidth="1"/>
    <col min="3607" max="3607" width="9.42578125" style="434" customWidth="1"/>
    <col min="3608" max="3608" width="7.7109375" style="434" customWidth="1"/>
    <col min="3609" max="3609" width="7.140625" style="434" customWidth="1"/>
    <col min="3610" max="3610" width="7.5703125" style="434" customWidth="1"/>
    <col min="3611" max="3611" width="7.28515625" style="434" customWidth="1"/>
    <col min="3612" max="3612" width="7.5703125" style="434" customWidth="1"/>
    <col min="3613" max="3613" width="9.85546875" style="434" customWidth="1"/>
    <col min="3614" max="3614" width="9" style="434" customWidth="1"/>
    <col min="3615" max="3615" width="8.5703125" style="434" customWidth="1"/>
    <col min="3616" max="3616" width="9.85546875" style="434" customWidth="1"/>
    <col min="3617" max="3617" width="9.5703125" style="434" customWidth="1"/>
    <col min="3618" max="3618" width="9.85546875" style="434" customWidth="1"/>
    <col min="3619" max="3619" width="7.42578125" style="434" customWidth="1"/>
    <col min="3620" max="3620" width="7.85546875" style="434" customWidth="1"/>
    <col min="3621" max="3622" width="6.85546875" style="434" customWidth="1"/>
    <col min="3623" max="3623" width="7.42578125" style="434" customWidth="1"/>
    <col min="3624" max="3624" width="8.42578125" style="434" customWidth="1"/>
    <col min="3625" max="3625" width="7.5703125" style="434" customWidth="1"/>
    <col min="3626" max="3626" width="7.28515625" style="434" customWidth="1"/>
    <col min="3627" max="3627" width="9.5703125" style="434" bestFit="1" customWidth="1"/>
    <col min="3628" max="3628" width="10.5703125" style="434" customWidth="1"/>
    <col min="3629" max="3629" width="9.5703125" style="434" customWidth="1"/>
    <col min="3630" max="3630" width="8" style="434" customWidth="1"/>
    <col min="3631" max="3631" width="6.28515625" style="434" customWidth="1"/>
    <col min="3632" max="3632" width="6.85546875" style="434" customWidth="1"/>
    <col min="3633" max="3633" width="7" style="434" customWidth="1"/>
    <col min="3634" max="3634" width="6.7109375" style="434" customWidth="1"/>
    <col min="3635" max="3635" width="9" style="434" customWidth="1"/>
    <col min="3636" max="3636" width="7.28515625" style="434" customWidth="1"/>
    <col min="3637" max="3637" width="8.28515625" style="434" customWidth="1"/>
    <col min="3638" max="3638" width="9.42578125" style="434" customWidth="1"/>
    <col min="3639" max="3639" width="10.28515625" style="434" customWidth="1"/>
    <col min="3640" max="3640" width="9.85546875" style="434" customWidth="1"/>
    <col min="3641" max="3641" width="8" style="434" customWidth="1"/>
    <col min="3642" max="3642" width="7.28515625" style="434" customWidth="1"/>
    <col min="3643" max="3643" width="7.140625" style="434" customWidth="1"/>
    <col min="3644" max="3644" width="7.7109375" style="434" customWidth="1"/>
    <col min="3645" max="3645" width="7.140625" style="434" customWidth="1"/>
    <col min="3646" max="3646" width="8.5703125" style="434" customWidth="1"/>
    <col min="3647" max="3647" width="6.42578125" style="434" customWidth="1"/>
    <col min="3648" max="3648" width="6.28515625" style="434" customWidth="1"/>
    <col min="3649" max="3649" width="9.28515625" style="434" customWidth="1"/>
    <col min="3650" max="3650" width="9.5703125" style="434" customWidth="1"/>
    <col min="3651" max="3651" width="10.7109375" style="434" customWidth="1"/>
    <col min="3652" max="3652" width="7" style="434" customWidth="1"/>
    <col min="3653" max="3653" width="7.140625" style="434" customWidth="1"/>
    <col min="3654" max="3654" width="7" style="434" customWidth="1"/>
    <col min="3655" max="3655" width="8" style="434" customWidth="1"/>
    <col min="3656" max="3656" width="6.28515625" style="434" customWidth="1"/>
    <col min="3657" max="3657" width="6.85546875" style="434" customWidth="1"/>
    <col min="3658" max="3658" width="5.85546875" style="434" customWidth="1"/>
    <col min="3659" max="3659" width="6.28515625" style="434" customWidth="1"/>
    <col min="3660" max="3660" width="9.28515625" style="434" customWidth="1"/>
    <col min="3661" max="3661" width="9.7109375" style="434" customWidth="1"/>
    <col min="3662" max="3662" width="6" style="434" customWidth="1"/>
    <col min="3663" max="3663" width="8.140625" style="434" customWidth="1"/>
    <col min="3664" max="3664" width="6.28515625" style="434" customWidth="1"/>
    <col min="3665" max="3665" width="7.140625" style="434" customWidth="1"/>
    <col min="3666" max="3666" width="6.85546875" style="434" customWidth="1"/>
    <col min="3667" max="3668" width="7.42578125" style="434" customWidth="1"/>
    <col min="3669" max="3669" width="7.140625" style="434" customWidth="1"/>
    <col min="3670" max="3670" width="7.85546875" style="434" customWidth="1"/>
    <col min="3671" max="3671" width="9.28515625" style="434" customWidth="1"/>
    <col min="3672" max="3672" width="8.5703125" style="434" customWidth="1"/>
    <col min="3673" max="3673" width="8.7109375" style="434" customWidth="1"/>
    <col min="3674" max="3674" width="6.7109375" style="434" customWidth="1"/>
    <col min="3675" max="3675" width="6.5703125" style="434" customWidth="1"/>
    <col min="3676" max="3676" width="7.85546875" style="434" customWidth="1"/>
    <col min="3677" max="3677" width="7.140625" style="434" customWidth="1"/>
    <col min="3678" max="3678" width="7.42578125" style="434" customWidth="1"/>
    <col min="3679" max="3680" width="7.140625" style="434" customWidth="1"/>
    <col min="3681" max="3681" width="7.42578125" style="434" customWidth="1"/>
    <col min="3682" max="3682" width="9.7109375" style="434" customWidth="1"/>
    <col min="3683" max="3683" width="9.28515625" style="434" customWidth="1"/>
    <col min="3684" max="3684" width="10.42578125" style="434" customWidth="1"/>
    <col min="3685" max="3685" width="7.28515625" style="434" customWidth="1"/>
    <col min="3686" max="3687" width="7.42578125" style="434" customWidth="1"/>
    <col min="3688" max="3688" width="7" style="434" customWidth="1"/>
    <col min="3689" max="3689" width="8" style="434" customWidth="1"/>
    <col min="3690" max="3690" width="7.42578125" style="434" customWidth="1"/>
    <col min="3691" max="3691" width="6.7109375" style="434" customWidth="1"/>
    <col min="3692" max="3692" width="7.28515625" style="434" customWidth="1"/>
    <col min="3693" max="3693" width="9.5703125" style="434" customWidth="1"/>
    <col min="3694" max="3694" width="8.42578125" style="434" customWidth="1"/>
    <col min="3695" max="3695" width="8.5703125" style="434" customWidth="1"/>
    <col min="3696" max="3696" width="7.42578125" style="434" customWidth="1"/>
    <col min="3697" max="3698" width="8" style="434" customWidth="1"/>
    <col min="3699" max="3700" width="7.28515625" style="434" customWidth="1"/>
    <col min="3701" max="3701" width="7.5703125" style="434" customWidth="1"/>
    <col min="3702" max="3702" width="7.140625" style="434" customWidth="1"/>
    <col min="3703" max="3703" width="7.85546875" style="434" customWidth="1"/>
    <col min="3704" max="3704" width="9.7109375" style="434" customWidth="1"/>
    <col min="3705" max="3705" width="9.28515625" style="434" customWidth="1"/>
    <col min="3706" max="3707" width="9" style="434" customWidth="1"/>
    <col min="3708" max="3708" width="7.85546875" style="434" customWidth="1"/>
    <col min="3709" max="3709" width="7" style="434" customWidth="1"/>
    <col min="3710" max="3711" width="7.7109375" style="434" customWidth="1"/>
    <col min="3712" max="3712" width="9.140625" style="434"/>
    <col min="3713" max="3713" width="6.42578125" style="434" customWidth="1"/>
    <col min="3714" max="3714" width="7.28515625" style="434" customWidth="1"/>
    <col min="3715" max="3715" width="9.28515625" style="434" customWidth="1"/>
    <col min="3716" max="3716" width="9.5703125" style="434" customWidth="1"/>
    <col min="3717" max="3717" width="9.28515625" style="434" customWidth="1"/>
    <col min="3718" max="3718" width="7.42578125" style="434" customWidth="1"/>
    <col min="3719" max="3719" width="6.7109375" style="434" customWidth="1"/>
    <col min="3720" max="3720" width="8" style="434" customWidth="1"/>
    <col min="3721" max="3721" width="8.28515625" style="434" customWidth="1"/>
    <col min="3722" max="3722" width="8.42578125" style="434" customWidth="1"/>
    <col min="3723" max="3723" width="8.5703125" style="434" customWidth="1"/>
    <col min="3724" max="3724" width="8" style="434" customWidth="1"/>
    <col min="3725" max="3725" width="8.85546875" style="434" customWidth="1"/>
    <col min="3726" max="3726" width="9.28515625" style="434" customWidth="1"/>
    <col min="3727" max="3727" width="10" style="434" customWidth="1"/>
    <col min="3728" max="3729" width="10.140625" style="434" customWidth="1"/>
    <col min="3730" max="3840" width="9.140625" style="434"/>
    <col min="3841" max="3841" width="6" style="434" customWidth="1"/>
    <col min="3842" max="3842" width="7.85546875" style="434" customWidth="1"/>
    <col min="3843" max="3843" width="6.85546875" style="434" customWidth="1"/>
    <col min="3844" max="3844" width="8" style="434" customWidth="1"/>
    <col min="3845" max="3845" width="8.140625" style="434" customWidth="1"/>
    <col min="3846" max="3846" width="8.28515625" style="434" customWidth="1"/>
    <col min="3847" max="3847" width="7.42578125" style="434" customWidth="1"/>
    <col min="3848" max="3848" width="6.28515625" style="434" customWidth="1"/>
    <col min="3849" max="3849" width="7.28515625" style="434" customWidth="1"/>
    <col min="3850" max="3850" width="9.28515625" style="434" customWidth="1"/>
    <col min="3851" max="3851" width="8.42578125" style="434" customWidth="1"/>
    <col min="3852" max="3852" width="9.7109375" style="434" customWidth="1"/>
    <col min="3853" max="3853" width="7.5703125" style="434" customWidth="1"/>
    <col min="3854" max="3856" width="7.42578125" style="434" customWidth="1"/>
    <col min="3857" max="3857" width="7.7109375" style="434" customWidth="1"/>
    <col min="3858" max="3858" width="7.28515625" style="434" customWidth="1"/>
    <col min="3859" max="3859" width="7.140625" style="434" customWidth="1"/>
    <col min="3860" max="3860" width="7.7109375" style="434" customWidth="1"/>
    <col min="3861" max="3861" width="9.5703125" style="434" customWidth="1"/>
    <col min="3862" max="3862" width="9.5703125" style="434" bestFit="1" customWidth="1"/>
    <col min="3863" max="3863" width="9.42578125" style="434" customWidth="1"/>
    <col min="3864" max="3864" width="7.7109375" style="434" customWidth="1"/>
    <col min="3865" max="3865" width="7.140625" style="434" customWidth="1"/>
    <col min="3866" max="3866" width="7.5703125" style="434" customWidth="1"/>
    <col min="3867" max="3867" width="7.28515625" style="434" customWidth="1"/>
    <col min="3868" max="3868" width="7.5703125" style="434" customWidth="1"/>
    <col min="3869" max="3869" width="9.85546875" style="434" customWidth="1"/>
    <col min="3870" max="3870" width="9" style="434" customWidth="1"/>
    <col min="3871" max="3871" width="8.5703125" style="434" customWidth="1"/>
    <col min="3872" max="3872" width="9.85546875" style="434" customWidth="1"/>
    <col min="3873" max="3873" width="9.5703125" style="434" customWidth="1"/>
    <col min="3874" max="3874" width="9.85546875" style="434" customWidth="1"/>
    <col min="3875" max="3875" width="7.42578125" style="434" customWidth="1"/>
    <col min="3876" max="3876" width="7.85546875" style="434" customWidth="1"/>
    <col min="3877" max="3878" width="6.85546875" style="434" customWidth="1"/>
    <col min="3879" max="3879" width="7.42578125" style="434" customWidth="1"/>
    <col min="3880" max="3880" width="8.42578125" style="434" customWidth="1"/>
    <col min="3881" max="3881" width="7.5703125" style="434" customWidth="1"/>
    <col min="3882" max="3882" width="7.28515625" style="434" customWidth="1"/>
    <col min="3883" max="3883" width="9.5703125" style="434" bestFit="1" customWidth="1"/>
    <col min="3884" max="3884" width="10.5703125" style="434" customWidth="1"/>
    <col min="3885" max="3885" width="9.5703125" style="434" customWidth="1"/>
    <col min="3886" max="3886" width="8" style="434" customWidth="1"/>
    <col min="3887" max="3887" width="6.28515625" style="434" customWidth="1"/>
    <col min="3888" max="3888" width="6.85546875" style="434" customWidth="1"/>
    <col min="3889" max="3889" width="7" style="434" customWidth="1"/>
    <col min="3890" max="3890" width="6.7109375" style="434" customWidth="1"/>
    <col min="3891" max="3891" width="9" style="434" customWidth="1"/>
    <col min="3892" max="3892" width="7.28515625" style="434" customWidth="1"/>
    <col min="3893" max="3893" width="8.28515625" style="434" customWidth="1"/>
    <col min="3894" max="3894" width="9.42578125" style="434" customWidth="1"/>
    <col min="3895" max="3895" width="10.28515625" style="434" customWidth="1"/>
    <col min="3896" max="3896" width="9.85546875" style="434" customWidth="1"/>
    <col min="3897" max="3897" width="8" style="434" customWidth="1"/>
    <col min="3898" max="3898" width="7.28515625" style="434" customWidth="1"/>
    <col min="3899" max="3899" width="7.140625" style="434" customWidth="1"/>
    <col min="3900" max="3900" width="7.7109375" style="434" customWidth="1"/>
    <col min="3901" max="3901" width="7.140625" style="434" customWidth="1"/>
    <col min="3902" max="3902" width="8.5703125" style="434" customWidth="1"/>
    <col min="3903" max="3903" width="6.42578125" style="434" customWidth="1"/>
    <col min="3904" max="3904" width="6.28515625" style="434" customWidth="1"/>
    <col min="3905" max="3905" width="9.28515625" style="434" customWidth="1"/>
    <col min="3906" max="3906" width="9.5703125" style="434" customWidth="1"/>
    <col min="3907" max="3907" width="10.7109375" style="434" customWidth="1"/>
    <col min="3908" max="3908" width="7" style="434" customWidth="1"/>
    <col min="3909" max="3909" width="7.140625" style="434" customWidth="1"/>
    <col min="3910" max="3910" width="7" style="434" customWidth="1"/>
    <col min="3911" max="3911" width="8" style="434" customWidth="1"/>
    <col min="3912" max="3912" width="6.28515625" style="434" customWidth="1"/>
    <col min="3913" max="3913" width="6.85546875" style="434" customWidth="1"/>
    <col min="3914" max="3914" width="5.85546875" style="434" customWidth="1"/>
    <col min="3915" max="3915" width="6.28515625" style="434" customWidth="1"/>
    <col min="3916" max="3916" width="9.28515625" style="434" customWidth="1"/>
    <col min="3917" max="3917" width="9.7109375" style="434" customWidth="1"/>
    <col min="3918" max="3918" width="6" style="434" customWidth="1"/>
    <col min="3919" max="3919" width="8.140625" style="434" customWidth="1"/>
    <col min="3920" max="3920" width="6.28515625" style="434" customWidth="1"/>
    <col min="3921" max="3921" width="7.140625" style="434" customWidth="1"/>
    <col min="3922" max="3922" width="6.85546875" style="434" customWidth="1"/>
    <col min="3923" max="3924" width="7.42578125" style="434" customWidth="1"/>
    <col min="3925" max="3925" width="7.140625" style="434" customWidth="1"/>
    <col min="3926" max="3926" width="7.85546875" style="434" customWidth="1"/>
    <col min="3927" max="3927" width="9.28515625" style="434" customWidth="1"/>
    <col min="3928" max="3928" width="8.5703125" style="434" customWidth="1"/>
    <col min="3929" max="3929" width="8.7109375" style="434" customWidth="1"/>
    <col min="3930" max="3930" width="6.7109375" style="434" customWidth="1"/>
    <col min="3931" max="3931" width="6.5703125" style="434" customWidth="1"/>
    <col min="3932" max="3932" width="7.85546875" style="434" customWidth="1"/>
    <col min="3933" max="3933" width="7.140625" style="434" customWidth="1"/>
    <col min="3934" max="3934" width="7.42578125" style="434" customWidth="1"/>
    <col min="3935" max="3936" width="7.140625" style="434" customWidth="1"/>
    <col min="3937" max="3937" width="7.42578125" style="434" customWidth="1"/>
    <col min="3938" max="3938" width="9.7109375" style="434" customWidth="1"/>
    <col min="3939" max="3939" width="9.28515625" style="434" customWidth="1"/>
    <col min="3940" max="3940" width="10.42578125" style="434" customWidth="1"/>
    <col min="3941" max="3941" width="7.28515625" style="434" customWidth="1"/>
    <col min="3942" max="3943" width="7.42578125" style="434" customWidth="1"/>
    <col min="3944" max="3944" width="7" style="434" customWidth="1"/>
    <col min="3945" max="3945" width="8" style="434" customWidth="1"/>
    <col min="3946" max="3946" width="7.42578125" style="434" customWidth="1"/>
    <col min="3947" max="3947" width="6.7109375" style="434" customWidth="1"/>
    <col min="3948" max="3948" width="7.28515625" style="434" customWidth="1"/>
    <col min="3949" max="3949" width="9.5703125" style="434" customWidth="1"/>
    <col min="3950" max="3950" width="8.42578125" style="434" customWidth="1"/>
    <col min="3951" max="3951" width="8.5703125" style="434" customWidth="1"/>
    <col min="3952" max="3952" width="7.42578125" style="434" customWidth="1"/>
    <col min="3953" max="3954" width="8" style="434" customWidth="1"/>
    <col min="3955" max="3956" width="7.28515625" style="434" customWidth="1"/>
    <col min="3957" max="3957" width="7.5703125" style="434" customWidth="1"/>
    <col min="3958" max="3958" width="7.140625" style="434" customWidth="1"/>
    <col min="3959" max="3959" width="7.85546875" style="434" customWidth="1"/>
    <col min="3960" max="3960" width="9.7109375" style="434" customWidth="1"/>
    <col min="3961" max="3961" width="9.28515625" style="434" customWidth="1"/>
    <col min="3962" max="3963" width="9" style="434" customWidth="1"/>
    <col min="3964" max="3964" width="7.85546875" style="434" customWidth="1"/>
    <col min="3965" max="3965" width="7" style="434" customWidth="1"/>
    <col min="3966" max="3967" width="7.7109375" style="434" customWidth="1"/>
    <col min="3968" max="3968" width="9.140625" style="434"/>
    <col min="3969" max="3969" width="6.42578125" style="434" customWidth="1"/>
    <col min="3970" max="3970" width="7.28515625" style="434" customWidth="1"/>
    <col min="3971" max="3971" width="9.28515625" style="434" customWidth="1"/>
    <col min="3972" max="3972" width="9.5703125" style="434" customWidth="1"/>
    <col min="3973" max="3973" width="9.28515625" style="434" customWidth="1"/>
    <col min="3974" max="3974" width="7.42578125" style="434" customWidth="1"/>
    <col min="3975" max="3975" width="6.7109375" style="434" customWidth="1"/>
    <col min="3976" max="3976" width="8" style="434" customWidth="1"/>
    <col min="3977" max="3977" width="8.28515625" style="434" customWidth="1"/>
    <col min="3978" max="3978" width="8.42578125" style="434" customWidth="1"/>
    <col min="3979" max="3979" width="8.5703125" style="434" customWidth="1"/>
    <col min="3980" max="3980" width="8" style="434" customWidth="1"/>
    <col min="3981" max="3981" width="8.85546875" style="434" customWidth="1"/>
    <col min="3982" max="3982" width="9.28515625" style="434" customWidth="1"/>
    <col min="3983" max="3983" width="10" style="434" customWidth="1"/>
    <col min="3984" max="3985" width="10.140625" style="434" customWidth="1"/>
    <col min="3986" max="4096" width="9.140625" style="434"/>
    <col min="4097" max="4097" width="6" style="434" customWidth="1"/>
    <col min="4098" max="4098" width="7.85546875" style="434" customWidth="1"/>
    <col min="4099" max="4099" width="6.85546875" style="434" customWidth="1"/>
    <col min="4100" max="4100" width="8" style="434" customWidth="1"/>
    <col min="4101" max="4101" width="8.140625" style="434" customWidth="1"/>
    <col min="4102" max="4102" width="8.28515625" style="434" customWidth="1"/>
    <col min="4103" max="4103" width="7.42578125" style="434" customWidth="1"/>
    <col min="4104" max="4104" width="6.28515625" style="434" customWidth="1"/>
    <col min="4105" max="4105" width="7.28515625" style="434" customWidth="1"/>
    <col min="4106" max="4106" width="9.28515625" style="434" customWidth="1"/>
    <col min="4107" max="4107" width="8.42578125" style="434" customWidth="1"/>
    <col min="4108" max="4108" width="9.7109375" style="434" customWidth="1"/>
    <col min="4109" max="4109" width="7.5703125" style="434" customWidth="1"/>
    <col min="4110" max="4112" width="7.42578125" style="434" customWidth="1"/>
    <col min="4113" max="4113" width="7.7109375" style="434" customWidth="1"/>
    <col min="4114" max="4114" width="7.28515625" style="434" customWidth="1"/>
    <col min="4115" max="4115" width="7.140625" style="434" customWidth="1"/>
    <col min="4116" max="4116" width="7.7109375" style="434" customWidth="1"/>
    <col min="4117" max="4117" width="9.5703125" style="434" customWidth="1"/>
    <col min="4118" max="4118" width="9.5703125" style="434" bestFit="1" customWidth="1"/>
    <col min="4119" max="4119" width="9.42578125" style="434" customWidth="1"/>
    <col min="4120" max="4120" width="7.7109375" style="434" customWidth="1"/>
    <col min="4121" max="4121" width="7.140625" style="434" customWidth="1"/>
    <col min="4122" max="4122" width="7.5703125" style="434" customWidth="1"/>
    <col min="4123" max="4123" width="7.28515625" style="434" customWidth="1"/>
    <col min="4124" max="4124" width="7.5703125" style="434" customWidth="1"/>
    <col min="4125" max="4125" width="9.85546875" style="434" customWidth="1"/>
    <col min="4126" max="4126" width="9" style="434" customWidth="1"/>
    <col min="4127" max="4127" width="8.5703125" style="434" customWidth="1"/>
    <col min="4128" max="4128" width="9.85546875" style="434" customWidth="1"/>
    <col min="4129" max="4129" width="9.5703125" style="434" customWidth="1"/>
    <col min="4130" max="4130" width="9.85546875" style="434" customWidth="1"/>
    <col min="4131" max="4131" width="7.42578125" style="434" customWidth="1"/>
    <col min="4132" max="4132" width="7.85546875" style="434" customWidth="1"/>
    <col min="4133" max="4134" width="6.85546875" style="434" customWidth="1"/>
    <col min="4135" max="4135" width="7.42578125" style="434" customWidth="1"/>
    <col min="4136" max="4136" width="8.42578125" style="434" customWidth="1"/>
    <col min="4137" max="4137" width="7.5703125" style="434" customWidth="1"/>
    <col min="4138" max="4138" width="7.28515625" style="434" customWidth="1"/>
    <col min="4139" max="4139" width="9.5703125" style="434" bestFit="1" customWidth="1"/>
    <col min="4140" max="4140" width="10.5703125" style="434" customWidth="1"/>
    <col min="4141" max="4141" width="9.5703125" style="434" customWidth="1"/>
    <col min="4142" max="4142" width="8" style="434" customWidth="1"/>
    <col min="4143" max="4143" width="6.28515625" style="434" customWidth="1"/>
    <col min="4144" max="4144" width="6.85546875" style="434" customWidth="1"/>
    <col min="4145" max="4145" width="7" style="434" customWidth="1"/>
    <col min="4146" max="4146" width="6.7109375" style="434" customWidth="1"/>
    <col min="4147" max="4147" width="9" style="434" customWidth="1"/>
    <col min="4148" max="4148" width="7.28515625" style="434" customWidth="1"/>
    <col min="4149" max="4149" width="8.28515625" style="434" customWidth="1"/>
    <col min="4150" max="4150" width="9.42578125" style="434" customWidth="1"/>
    <col min="4151" max="4151" width="10.28515625" style="434" customWidth="1"/>
    <col min="4152" max="4152" width="9.85546875" style="434" customWidth="1"/>
    <col min="4153" max="4153" width="8" style="434" customWidth="1"/>
    <col min="4154" max="4154" width="7.28515625" style="434" customWidth="1"/>
    <col min="4155" max="4155" width="7.140625" style="434" customWidth="1"/>
    <col min="4156" max="4156" width="7.7109375" style="434" customWidth="1"/>
    <col min="4157" max="4157" width="7.140625" style="434" customWidth="1"/>
    <col min="4158" max="4158" width="8.5703125" style="434" customWidth="1"/>
    <col min="4159" max="4159" width="6.42578125" style="434" customWidth="1"/>
    <col min="4160" max="4160" width="6.28515625" style="434" customWidth="1"/>
    <col min="4161" max="4161" width="9.28515625" style="434" customWidth="1"/>
    <col min="4162" max="4162" width="9.5703125" style="434" customWidth="1"/>
    <col min="4163" max="4163" width="10.7109375" style="434" customWidth="1"/>
    <col min="4164" max="4164" width="7" style="434" customWidth="1"/>
    <col min="4165" max="4165" width="7.140625" style="434" customWidth="1"/>
    <col min="4166" max="4166" width="7" style="434" customWidth="1"/>
    <col min="4167" max="4167" width="8" style="434" customWidth="1"/>
    <col min="4168" max="4168" width="6.28515625" style="434" customWidth="1"/>
    <col min="4169" max="4169" width="6.85546875" style="434" customWidth="1"/>
    <col min="4170" max="4170" width="5.85546875" style="434" customWidth="1"/>
    <col min="4171" max="4171" width="6.28515625" style="434" customWidth="1"/>
    <col min="4172" max="4172" width="9.28515625" style="434" customWidth="1"/>
    <col min="4173" max="4173" width="9.7109375" style="434" customWidth="1"/>
    <col min="4174" max="4174" width="6" style="434" customWidth="1"/>
    <col min="4175" max="4175" width="8.140625" style="434" customWidth="1"/>
    <col min="4176" max="4176" width="6.28515625" style="434" customWidth="1"/>
    <col min="4177" max="4177" width="7.140625" style="434" customWidth="1"/>
    <col min="4178" max="4178" width="6.85546875" style="434" customWidth="1"/>
    <col min="4179" max="4180" width="7.42578125" style="434" customWidth="1"/>
    <col min="4181" max="4181" width="7.140625" style="434" customWidth="1"/>
    <col min="4182" max="4182" width="7.85546875" style="434" customWidth="1"/>
    <col min="4183" max="4183" width="9.28515625" style="434" customWidth="1"/>
    <col min="4184" max="4184" width="8.5703125" style="434" customWidth="1"/>
    <col min="4185" max="4185" width="8.7109375" style="434" customWidth="1"/>
    <col min="4186" max="4186" width="6.7109375" style="434" customWidth="1"/>
    <col min="4187" max="4187" width="6.5703125" style="434" customWidth="1"/>
    <col min="4188" max="4188" width="7.85546875" style="434" customWidth="1"/>
    <col min="4189" max="4189" width="7.140625" style="434" customWidth="1"/>
    <col min="4190" max="4190" width="7.42578125" style="434" customWidth="1"/>
    <col min="4191" max="4192" width="7.140625" style="434" customWidth="1"/>
    <col min="4193" max="4193" width="7.42578125" style="434" customWidth="1"/>
    <col min="4194" max="4194" width="9.7109375" style="434" customWidth="1"/>
    <col min="4195" max="4195" width="9.28515625" style="434" customWidth="1"/>
    <col min="4196" max="4196" width="10.42578125" style="434" customWidth="1"/>
    <col min="4197" max="4197" width="7.28515625" style="434" customWidth="1"/>
    <col min="4198" max="4199" width="7.42578125" style="434" customWidth="1"/>
    <col min="4200" max="4200" width="7" style="434" customWidth="1"/>
    <col min="4201" max="4201" width="8" style="434" customWidth="1"/>
    <col min="4202" max="4202" width="7.42578125" style="434" customWidth="1"/>
    <col min="4203" max="4203" width="6.7109375" style="434" customWidth="1"/>
    <col min="4204" max="4204" width="7.28515625" style="434" customWidth="1"/>
    <col min="4205" max="4205" width="9.5703125" style="434" customWidth="1"/>
    <col min="4206" max="4206" width="8.42578125" style="434" customWidth="1"/>
    <col min="4207" max="4207" width="8.5703125" style="434" customWidth="1"/>
    <col min="4208" max="4208" width="7.42578125" style="434" customWidth="1"/>
    <col min="4209" max="4210" width="8" style="434" customWidth="1"/>
    <col min="4211" max="4212" width="7.28515625" style="434" customWidth="1"/>
    <col min="4213" max="4213" width="7.5703125" style="434" customWidth="1"/>
    <col min="4214" max="4214" width="7.140625" style="434" customWidth="1"/>
    <col min="4215" max="4215" width="7.85546875" style="434" customWidth="1"/>
    <col min="4216" max="4216" width="9.7109375" style="434" customWidth="1"/>
    <col min="4217" max="4217" width="9.28515625" style="434" customWidth="1"/>
    <col min="4218" max="4219" width="9" style="434" customWidth="1"/>
    <col min="4220" max="4220" width="7.85546875" style="434" customWidth="1"/>
    <col min="4221" max="4221" width="7" style="434" customWidth="1"/>
    <col min="4222" max="4223" width="7.7109375" style="434" customWidth="1"/>
    <col min="4224" max="4224" width="9.140625" style="434"/>
    <col min="4225" max="4225" width="6.42578125" style="434" customWidth="1"/>
    <col min="4226" max="4226" width="7.28515625" style="434" customWidth="1"/>
    <col min="4227" max="4227" width="9.28515625" style="434" customWidth="1"/>
    <col min="4228" max="4228" width="9.5703125" style="434" customWidth="1"/>
    <col min="4229" max="4229" width="9.28515625" style="434" customWidth="1"/>
    <col min="4230" max="4230" width="7.42578125" style="434" customWidth="1"/>
    <col min="4231" max="4231" width="6.7109375" style="434" customWidth="1"/>
    <col min="4232" max="4232" width="8" style="434" customWidth="1"/>
    <col min="4233" max="4233" width="8.28515625" style="434" customWidth="1"/>
    <col min="4234" max="4234" width="8.42578125" style="434" customWidth="1"/>
    <col min="4235" max="4235" width="8.5703125" style="434" customWidth="1"/>
    <col min="4236" max="4236" width="8" style="434" customWidth="1"/>
    <col min="4237" max="4237" width="8.85546875" style="434" customWidth="1"/>
    <col min="4238" max="4238" width="9.28515625" style="434" customWidth="1"/>
    <col min="4239" max="4239" width="10" style="434" customWidth="1"/>
    <col min="4240" max="4241" width="10.140625" style="434" customWidth="1"/>
    <col min="4242" max="4352" width="9.140625" style="434"/>
    <col min="4353" max="4353" width="6" style="434" customWidth="1"/>
    <col min="4354" max="4354" width="7.85546875" style="434" customWidth="1"/>
    <col min="4355" max="4355" width="6.85546875" style="434" customWidth="1"/>
    <col min="4356" max="4356" width="8" style="434" customWidth="1"/>
    <col min="4357" max="4357" width="8.140625" style="434" customWidth="1"/>
    <col min="4358" max="4358" width="8.28515625" style="434" customWidth="1"/>
    <col min="4359" max="4359" width="7.42578125" style="434" customWidth="1"/>
    <col min="4360" max="4360" width="6.28515625" style="434" customWidth="1"/>
    <col min="4361" max="4361" width="7.28515625" style="434" customWidth="1"/>
    <col min="4362" max="4362" width="9.28515625" style="434" customWidth="1"/>
    <col min="4363" max="4363" width="8.42578125" style="434" customWidth="1"/>
    <col min="4364" max="4364" width="9.7109375" style="434" customWidth="1"/>
    <col min="4365" max="4365" width="7.5703125" style="434" customWidth="1"/>
    <col min="4366" max="4368" width="7.42578125" style="434" customWidth="1"/>
    <col min="4369" max="4369" width="7.7109375" style="434" customWidth="1"/>
    <col min="4370" max="4370" width="7.28515625" style="434" customWidth="1"/>
    <col min="4371" max="4371" width="7.140625" style="434" customWidth="1"/>
    <col min="4372" max="4372" width="7.7109375" style="434" customWidth="1"/>
    <col min="4373" max="4373" width="9.5703125" style="434" customWidth="1"/>
    <col min="4374" max="4374" width="9.5703125" style="434" bestFit="1" customWidth="1"/>
    <col min="4375" max="4375" width="9.42578125" style="434" customWidth="1"/>
    <col min="4376" max="4376" width="7.7109375" style="434" customWidth="1"/>
    <col min="4377" max="4377" width="7.140625" style="434" customWidth="1"/>
    <col min="4378" max="4378" width="7.5703125" style="434" customWidth="1"/>
    <col min="4379" max="4379" width="7.28515625" style="434" customWidth="1"/>
    <col min="4380" max="4380" width="7.5703125" style="434" customWidth="1"/>
    <col min="4381" max="4381" width="9.85546875" style="434" customWidth="1"/>
    <col min="4382" max="4382" width="9" style="434" customWidth="1"/>
    <col min="4383" max="4383" width="8.5703125" style="434" customWidth="1"/>
    <col min="4384" max="4384" width="9.85546875" style="434" customWidth="1"/>
    <col min="4385" max="4385" width="9.5703125" style="434" customWidth="1"/>
    <col min="4386" max="4386" width="9.85546875" style="434" customWidth="1"/>
    <col min="4387" max="4387" width="7.42578125" style="434" customWidth="1"/>
    <col min="4388" max="4388" width="7.85546875" style="434" customWidth="1"/>
    <col min="4389" max="4390" width="6.85546875" style="434" customWidth="1"/>
    <col min="4391" max="4391" width="7.42578125" style="434" customWidth="1"/>
    <col min="4392" max="4392" width="8.42578125" style="434" customWidth="1"/>
    <col min="4393" max="4393" width="7.5703125" style="434" customWidth="1"/>
    <col min="4394" max="4394" width="7.28515625" style="434" customWidth="1"/>
    <col min="4395" max="4395" width="9.5703125" style="434" bestFit="1" customWidth="1"/>
    <col min="4396" max="4396" width="10.5703125" style="434" customWidth="1"/>
    <col min="4397" max="4397" width="9.5703125" style="434" customWidth="1"/>
    <col min="4398" max="4398" width="8" style="434" customWidth="1"/>
    <col min="4399" max="4399" width="6.28515625" style="434" customWidth="1"/>
    <col min="4400" max="4400" width="6.85546875" style="434" customWidth="1"/>
    <col min="4401" max="4401" width="7" style="434" customWidth="1"/>
    <col min="4402" max="4402" width="6.7109375" style="434" customWidth="1"/>
    <col min="4403" max="4403" width="9" style="434" customWidth="1"/>
    <col min="4404" max="4404" width="7.28515625" style="434" customWidth="1"/>
    <col min="4405" max="4405" width="8.28515625" style="434" customWidth="1"/>
    <col min="4406" max="4406" width="9.42578125" style="434" customWidth="1"/>
    <col min="4407" max="4407" width="10.28515625" style="434" customWidth="1"/>
    <col min="4408" max="4408" width="9.85546875" style="434" customWidth="1"/>
    <col min="4409" max="4409" width="8" style="434" customWidth="1"/>
    <col min="4410" max="4410" width="7.28515625" style="434" customWidth="1"/>
    <col min="4411" max="4411" width="7.140625" style="434" customWidth="1"/>
    <col min="4412" max="4412" width="7.7109375" style="434" customWidth="1"/>
    <col min="4413" max="4413" width="7.140625" style="434" customWidth="1"/>
    <col min="4414" max="4414" width="8.5703125" style="434" customWidth="1"/>
    <col min="4415" max="4415" width="6.42578125" style="434" customWidth="1"/>
    <col min="4416" max="4416" width="6.28515625" style="434" customWidth="1"/>
    <col min="4417" max="4417" width="9.28515625" style="434" customWidth="1"/>
    <col min="4418" max="4418" width="9.5703125" style="434" customWidth="1"/>
    <col min="4419" max="4419" width="10.7109375" style="434" customWidth="1"/>
    <col min="4420" max="4420" width="7" style="434" customWidth="1"/>
    <col min="4421" max="4421" width="7.140625" style="434" customWidth="1"/>
    <col min="4422" max="4422" width="7" style="434" customWidth="1"/>
    <col min="4423" max="4423" width="8" style="434" customWidth="1"/>
    <col min="4424" max="4424" width="6.28515625" style="434" customWidth="1"/>
    <col min="4425" max="4425" width="6.85546875" style="434" customWidth="1"/>
    <col min="4426" max="4426" width="5.85546875" style="434" customWidth="1"/>
    <col min="4427" max="4427" width="6.28515625" style="434" customWidth="1"/>
    <col min="4428" max="4428" width="9.28515625" style="434" customWidth="1"/>
    <col min="4429" max="4429" width="9.7109375" style="434" customWidth="1"/>
    <col min="4430" max="4430" width="6" style="434" customWidth="1"/>
    <col min="4431" max="4431" width="8.140625" style="434" customWidth="1"/>
    <col min="4432" max="4432" width="6.28515625" style="434" customWidth="1"/>
    <col min="4433" max="4433" width="7.140625" style="434" customWidth="1"/>
    <col min="4434" max="4434" width="6.85546875" style="434" customWidth="1"/>
    <col min="4435" max="4436" width="7.42578125" style="434" customWidth="1"/>
    <col min="4437" max="4437" width="7.140625" style="434" customWidth="1"/>
    <col min="4438" max="4438" width="7.85546875" style="434" customWidth="1"/>
    <col min="4439" max="4439" width="9.28515625" style="434" customWidth="1"/>
    <col min="4440" max="4440" width="8.5703125" style="434" customWidth="1"/>
    <col min="4441" max="4441" width="8.7109375" style="434" customWidth="1"/>
    <col min="4442" max="4442" width="6.7109375" style="434" customWidth="1"/>
    <col min="4443" max="4443" width="6.5703125" style="434" customWidth="1"/>
    <col min="4444" max="4444" width="7.85546875" style="434" customWidth="1"/>
    <col min="4445" max="4445" width="7.140625" style="434" customWidth="1"/>
    <col min="4446" max="4446" width="7.42578125" style="434" customWidth="1"/>
    <col min="4447" max="4448" width="7.140625" style="434" customWidth="1"/>
    <col min="4449" max="4449" width="7.42578125" style="434" customWidth="1"/>
    <col min="4450" max="4450" width="9.7109375" style="434" customWidth="1"/>
    <col min="4451" max="4451" width="9.28515625" style="434" customWidth="1"/>
    <col min="4452" max="4452" width="10.42578125" style="434" customWidth="1"/>
    <col min="4453" max="4453" width="7.28515625" style="434" customWidth="1"/>
    <col min="4454" max="4455" width="7.42578125" style="434" customWidth="1"/>
    <col min="4456" max="4456" width="7" style="434" customWidth="1"/>
    <col min="4457" max="4457" width="8" style="434" customWidth="1"/>
    <col min="4458" max="4458" width="7.42578125" style="434" customWidth="1"/>
    <col min="4459" max="4459" width="6.7109375" style="434" customWidth="1"/>
    <col min="4460" max="4460" width="7.28515625" style="434" customWidth="1"/>
    <col min="4461" max="4461" width="9.5703125" style="434" customWidth="1"/>
    <col min="4462" max="4462" width="8.42578125" style="434" customWidth="1"/>
    <col min="4463" max="4463" width="8.5703125" style="434" customWidth="1"/>
    <col min="4464" max="4464" width="7.42578125" style="434" customWidth="1"/>
    <col min="4465" max="4466" width="8" style="434" customWidth="1"/>
    <col min="4467" max="4468" width="7.28515625" style="434" customWidth="1"/>
    <col min="4469" max="4469" width="7.5703125" style="434" customWidth="1"/>
    <col min="4470" max="4470" width="7.140625" style="434" customWidth="1"/>
    <col min="4471" max="4471" width="7.85546875" style="434" customWidth="1"/>
    <col min="4472" max="4472" width="9.7109375" style="434" customWidth="1"/>
    <col min="4473" max="4473" width="9.28515625" style="434" customWidth="1"/>
    <col min="4474" max="4475" width="9" style="434" customWidth="1"/>
    <col min="4476" max="4476" width="7.85546875" style="434" customWidth="1"/>
    <col min="4477" max="4477" width="7" style="434" customWidth="1"/>
    <col min="4478" max="4479" width="7.7109375" style="434" customWidth="1"/>
    <col min="4480" max="4480" width="9.140625" style="434"/>
    <col min="4481" max="4481" width="6.42578125" style="434" customWidth="1"/>
    <col min="4482" max="4482" width="7.28515625" style="434" customWidth="1"/>
    <col min="4483" max="4483" width="9.28515625" style="434" customWidth="1"/>
    <col min="4484" max="4484" width="9.5703125" style="434" customWidth="1"/>
    <col min="4485" max="4485" width="9.28515625" style="434" customWidth="1"/>
    <col min="4486" max="4486" width="7.42578125" style="434" customWidth="1"/>
    <col min="4487" max="4487" width="6.7109375" style="434" customWidth="1"/>
    <col min="4488" max="4488" width="8" style="434" customWidth="1"/>
    <col min="4489" max="4489" width="8.28515625" style="434" customWidth="1"/>
    <col min="4490" max="4490" width="8.42578125" style="434" customWidth="1"/>
    <col min="4491" max="4491" width="8.5703125" style="434" customWidth="1"/>
    <col min="4492" max="4492" width="8" style="434" customWidth="1"/>
    <col min="4493" max="4493" width="8.85546875" style="434" customWidth="1"/>
    <col min="4494" max="4494" width="9.28515625" style="434" customWidth="1"/>
    <col min="4495" max="4495" width="10" style="434" customWidth="1"/>
    <col min="4496" max="4497" width="10.140625" style="434" customWidth="1"/>
    <col min="4498" max="4608" width="9.140625" style="434"/>
    <col min="4609" max="4609" width="6" style="434" customWidth="1"/>
    <col min="4610" max="4610" width="7.85546875" style="434" customWidth="1"/>
    <col min="4611" max="4611" width="6.85546875" style="434" customWidth="1"/>
    <col min="4612" max="4612" width="8" style="434" customWidth="1"/>
    <col min="4613" max="4613" width="8.140625" style="434" customWidth="1"/>
    <col min="4614" max="4614" width="8.28515625" style="434" customWidth="1"/>
    <col min="4615" max="4615" width="7.42578125" style="434" customWidth="1"/>
    <col min="4616" max="4616" width="6.28515625" style="434" customWidth="1"/>
    <col min="4617" max="4617" width="7.28515625" style="434" customWidth="1"/>
    <col min="4618" max="4618" width="9.28515625" style="434" customWidth="1"/>
    <col min="4619" max="4619" width="8.42578125" style="434" customWidth="1"/>
    <col min="4620" max="4620" width="9.7109375" style="434" customWidth="1"/>
    <col min="4621" max="4621" width="7.5703125" style="434" customWidth="1"/>
    <col min="4622" max="4624" width="7.42578125" style="434" customWidth="1"/>
    <col min="4625" max="4625" width="7.7109375" style="434" customWidth="1"/>
    <col min="4626" max="4626" width="7.28515625" style="434" customWidth="1"/>
    <col min="4627" max="4627" width="7.140625" style="434" customWidth="1"/>
    <col min="4628" max="4628" width="7.7109375" style="434" customWidth="1"/>
    <col min="4629" max="4629" width="9.5703125" style="434" customWidth="1"/>
    <col min="4630" max="4630" width="9.5703125" style="434" bestFit="1" customWidth="1"/>
    <col min="4631" max="4631" width="9.42578125" style="434" customWidth="1"/>
    <col min="4632" max="4632" width="7.7109375" style="434" customWidth="1"/>
    <col min="4633" max="4633" width="7.140625" style="434" customWidth="1"/>
    <col min="4634" max="4634" width="7.5703125" style="434" customWidth="1"/>
    <col min="4635" max="4635" width="7.28515625" style="434" customWidth="1"/>
    <col min="4636" max="4636" width="7.5703125" style="434" customWidth="1"/>
    <col min="4637" max="4637" width="9.85546875" style="434" customWidth="1"/>
    <col min="4638" max="4638" width="9" style="434" customWidth="1"/>
    <col min="4639" max="4639" width="8.5703125" style="434" customWidth="1"/>
    <col min="4640" max="4640" width="9.85546875" style="434" customWidth="1"/>
    <col min="4641" max="4641" width="9.5703125" style="434" customWidth="1"/>
    <col min="4642" max="4642" width="9.85546875" style="434" customWidth="1"/>
    <col min="4643" max="4643" width="7.42578125" style="434" customWidth="1"/>
    <col min="4644" max="4644" width="7.85546875" style="434" customWidth="1"/>
    <col min="4645" max="4646" width="6.85546875" style="434" customWidth="1"/>
    <col min="4647" max="4647" width="7.42578125" style="434" customWidth="1"/>
    <col min="4648" max="4648" width="8.42578125" style="434" customWidth="1"/>
    <col min="4649" max="4649" width="7.5703125" style="434" customWidth="1"/>
    <col min="4650" max="4650" width="7.28515625" style="434" customWidth="1"/>
    <col min="4651" max="4651" width="9.5703125" style="434" bestFit="1" customWidth="1"/>
    <col min="4652" max="4652" width="10.5703125" style="434" customWidth="1"/>
    <col min="4653" max="4653" width="9.5703125" style="434" customWidth="1"/>
    <col min="4654" max="4654" width="8" style="434" customWidth="1"/>
    <col min="4655" max="4655" width="6.28515625" style="434" customWidth="1"/>
    <col min="4656" max="4656" width="6.85546875" style="434" customWidth="1"/>
    <col min="4657" max="4657" width="7" style="434" customWidth="1"/>
    <col min="4658" max="4658" width="6.7109375" style="434" customWidth="1"/>
    <col min="4659" max="4659" width="9" style="434" customWidth="1"/>
    <col min="4660" max="4660" width="7.28515625" style="434" customWidth="1"/>
    <col min="4661" max="4661" width="8.28515625" style="434" customWidth="1"/>
    <col min="4662" max="4662" width="9.42578125" style="434" customWidth="1"/>
    <col min="4663" max="4663" width="10.28515625" style="434" customWidth="1"/>
    <col min="4664" max="4664" width="9.85546875" style="434" customWidth="1"/>
    <col min="4665" max="4665" width="8" style="434" customWidth="1"/>
    <col min="4666" max="4666" width="7.28515625" style="434" customWidth="1"/>
    <col min="4667" max="4667" width="7.140625" style="434" customWidth="1"/>
    <col min="4668" max="4668" width="7.7109375" style="434" customWidth="1"/>
    <col min="4669" max="4669" width="7.140625" style="434" customWidth="1"/>
    <col min="4670" max="4670" width="8.5703125" style="434" customWidth="1"/>
    <col min="4671" max="4671" width="6.42578125" style="434" customWidth="1"/>
    <col min="4672" max="4672" width="6.28515625" style="434" customWidth="1"/>
    <col min="4673" max="4673" width="9.28515625" style="434" customWidth="1"/>
    <col min="4674" max="4674" width="9.5703125" style="434" customWidth="1"/>
    <col min="4675" max="4675" width="10.7109375" style="434" customWidth="1"/>
    <col min="4676" max="4676" width="7" style="434" customWidth="1"/>
    <col min="4677" max="4677" width="7.140625" style="434" customWidth="1"/>
    <col min="4678" max="4678" width="7" style="434" customWidth="1"/>
    <col min="4679" max="4679" width="8" style="434" customWidth="1"/>
    <col min="4680" max="4680" width="6.28515625" style="434" customWidth="1"/>
    <col min="4681" max="4681" width="6.85546875" style="434" customWidth="1"/>
    <col min="4682" max="4682" width="5.85546875" style="434" customWidth="1"/>
    <col min="4683" max="4683" width="6.28515625" style="434" customWidth="1"/>
    <col min="4684" max="4684" width="9.28515625" style="434" customWidth="1"/>
    <col min="4685" max="4685" width="9.7109375" style="434" customWidth="1"/>
    <col min="4686" max="4686" width="6" style="434" customWidth="1"/>
    <col min="4687" max="4687" width="8.140625" style="434" customWidth="1"/>
    <col min="4688" max="4688" width="6.28515625" style="434" customWidth="1"/>
    <col min="4689" max="4689" width="7.140625" style="434" customWidth="1"/>
    <col min="4690" max="4690" width="6.85546875" style="434" customWidth="1"/>
    <col min="4691" max="4692" width="7.42578125" style="434" customWidth="1"/>
    <col min="4693" max="4693" width="7.140625" style="434" customWidth="1"/>
    <col min="4694" max="4694" width="7.85546875" style="434" customWidth="1"/>
    <col min="4695" max="4695" width="9.28515625" style="434" customWidth="1"/>
    <col min="4696" max="4696" width="8.5703125" style="434" customWidth="1"/>
    <col min="4697" max="4697" width="8.7109375" style="434" customWidth="1"/>
    <col min="4698" max="4698" width="6.7109375" style="434" customWidth="1"/>
    <col min="4699" max="4699" width="6.5703125" style="434" customWidth="1"/>
    <col min="4700" max="4700" width="7.85546875" style="434" customWidth="1"/>
    <col min="4701" max="4701" width="7.140625" style="434" customWidth="1"/>
    <col min="4702" max="4702" width="7.42578125" style="434" customWidth="1"/>
    <col min="4703" max="4704" width="7.140625" style="434" customWidth="1"/>
    <col min="4705" max="4705" width="7.42578125" style="434" customWidth="1"/>
    <col min="4706" max="4706" width="9.7109375" style="434" customWidth="1"/>
    <col min="4707" max="4707" width="9.28515625" style="434" customWidth="1"/>
    <col min="4708" max="4708" width="10.42578125" style="434" customWidth="1"/>
    <col min="4709" max="4709" width="7.28515625" style="434" customWidth="1"/>
    <col min="4710" max="4711" width="7.42578125" style="434" customWidth="1"/>
    <col min="4712" max="4712" width="7" style="434" customWidth="1"/>
    <col min="4713" max="4713" width="8" style="434" customWidth="1"/>
    <col min="4714" max="4714" width="7.42578125" style="434" customWidth="1"/>
    <col min="4715" max="4715" width="6.7109375" style="434" customWidth="1"/>
    <col min="4716" max="4716" width="7.28515625" style="434" customWidth="1"/>
    <col min="4717" max="4717" width="9.5703125" style="434" customWidth="1"/>
    <col min="4718" max="4718" width="8.42578125" style="434" customWidth="1"/>
    <col min="4719" max="4719" width="8.5703125" style="434" customWidth="1"/>
    <col min="4720" max="4720" width="7.42578125" style="434" customWidth="1"/>
    <col min="4721" max="4722" width="8" style="434" customWidth="1"/>
    <col min="4723" max="4724" width="7.28515625" style="434" customWidth="1"/>
    <col min="4725" max="4725" width="7.5703125" style="434" customWidth="1"/>
    <col min="4726" max="4726" width="7.140625" style="434" customWidth="1"/>
    <col min="4727" max="4727" width="7.85546875" style="434" customWidth="1"/>
    <col min="4728" max="4728" width="9.7109375" style="434" customWidth="1"/>
    <col min="4729" max="4729" width="9.28515625" style="434" customWidth="1"/>
    <col min="4730" max="4731" width="9" style="434" customWidth="1"/>
    <col min="4732" max="4732" width="7.85546875" style="434" customWidth="1"/>
    <col min="4733" max="4733" width="7" style="434" customWidth="1"/>
    <col min="4734" max="4735" width="7.7109375" style="434" customWidth="1"/>
    <col min="4736" max="4736" width="9.140625" style="434"/>
    <col min="4737" max="4737" width="6.42578125" style="434" customWidth="1"/>
    <col min="4738" max="4738" width="7.28515625" style="434" customWidth="1"/>
    <col min="4739" max="4739" width="9.28515625" style="434" customWidth="1"/>
    <col min="4740" max="4740" width="9.5703125" style="434" customWidth="1"/>
    <col min="4741" max="4741" width="9.28515625" style="434" customWidth="1"/>
    <col min="4742" max="4742" width="7.42578125" style="434" customWidth="1"/>
    <col min="4743" max="4743" width="6.7109375" style="434" customWidth="1"/>
    <col min="4744" max="4744" width="8" style="434" customWidth="1"/>
    <col min="4745" max="4745" width="8.28515625" style="434" customWidth="1"/>
    <col min="4746" max="4746" width="8.42578125" style="434" customWidth="1"/>
    <col min="4747" max="4747" width="8.5703125" style="434" customWidth="1"/>
    <col min="4748" max="4748" width="8" style="434" customWidth="1"/>
    <col min="4749" max="4749" width="8.85546875" style="434" customWidth="1"/>
    <col min="4750" max="4750" width="9.28515625" style="434" customWidth="1"/>
    <col min="4751" max="4751" width="10" style="434" customWidth="1"/>
    <col min="4752" max="4753" width="10.140625" style="434" customWidth="1"/>
    <col min="4754" max="4864" width="9.140625" style="434"/>
    <col min="4865" max="4865" width="6" style="434" customWidth="1"/>
    <col min="4866" max="4866" width="7.85546875" style="434" customWidth="1"/>
    <col min="4867" max="4867" width="6.85546875" style="434" customWidth="1"/>
    <col min="4868" max="4868" width="8" style="434" customWidth="1"/>
    <col min="4869" max="4869" width="8.140625" style="434" customWidth="1"/>
    <col min="4870" max="4870" width="8.28515625" style="434" customWidth="1"/>
    <col min="4871" max="4871" width="7.42578125" style="434" customWidth="1"/>
    <col min="4872" max="4872" width="6.28515625" style="434" customWidth="1"/>
    <col min="4873" max="4873" width="7.28515625" style="434" customWidth="1"/>
    <col min="4874" max="4874" width="9.28515625" style="434" customWidth="1"/>
    <col min="4875" max="4875" width="8.42578125" style="434" customWidth="1"/>
    <col min="4876" max="4876" width="9.7109375" style="434" customWidth="1"/>
    <col min="4877" max="4877" width="7.5703125" style="434" customWidth="1"/>
    <col min="4878" max="4880" width="7.42578125" style="434" customWidth="1"/>
    <col min="4881" max="4881" width="7.7109375" style="434" customWidth="1"/>
    <col min="4882" max="4882" width="7.28515625" style="434" customWidth="1"/>
    <col min="4883" max="4883" width="7.140625" style="434" customWidth="1"/>
    <col min="4884" max="4884" width="7.7109375" style="434" customWidth="1"/>
    <col min="4885" max="4885" width="9.5703125" style="434" customWidth="1"/>
    <col min="4886" max="4886" width="9.5703125" style="434" bestFit="1" customWidth="1"/>
    <col min="4887" max="4887" width="9.42578125" style="434" customWidth="1"/>
    <col min="4888" max="4888" width="7.7109375" style="434" customWidth="1"/>
    <col min="4889" max="4889" width="7.140625" style="434" customWidth="1"/>
    <col min="4890" max="4890" width="7.5703125" style="434" customWidth="1"/>
    <col min="4891" max="4891" width="7.28515625" style="434" customWidth="1"/>
    <col min="4892" max="4892" width="7.5703125" style="434" customWidth="1"/>
    <col min="4893" max="4893" width="9.85546875" style="434" customWidth="1"/>
    <col min="4894" max="4894" width="9" style="434" customWidth="1"/>
    <col min="4895" max="4895" width="8.5703125" style="434" customWidth="1"/>
    <col min="4896" max="4896" width="9.85546875" style="434" customWidth="1"/>
    <col min="4897" max="4897" width="9.5703125" style="434" customWidth="1"/>
    <col min="4898" max="4898" width="9.85546875" style="434" customWidth="1"/>
    <col min="4899" max="4899" width="7.42578125" style="434" customWidth="1"/>
    <col min="4900" max="4900" width="7.85546875" style="434" customWidth="1"/>
    <col min="4901" max="4902" width="6.85546875" style="434" customWidth="1"/>
    <col min="4903" max="4903" width="7.42578125" style="434" customWidth="1"/>
    <col min="4904" max="4904" width="8.42578125" style="434" customWidth="1"/>
    <col min="4905" max="4905" width="7.5703125" style="434" customWidth="1"/>
    <col min="4906" max="4906" width="7.28515625" style="434" customWidth="1"/>
    <col min="4907" max="4907" width="9.5703125" style="434" bestFit="1" customWidth="1"/>
    <col min="4908" max="4908" width="10.5703125" style="434" customWidth="1"/>
    <col min="4909" max="4909" width="9.5703125" style="434" customWidth="1"/>
    <col min="4910" max="4910" width="8" style="434" customWidth="1"/>
    <col min="4911" max="4911" width="6.28515625" style="434" customWidth="1"/>
    <col min="4912" max="4912" width="6.85546875" style="434" customWidth="1"/>
    <col min="4913" max="4913" width="7" style="434" customWidth="1"/>
    <col min="4914" max="4914" width="6.7109375" style="434" customWidth="1"/>
    <col min="4915" max="4915" width="9" style="434" customWidth="1"/>
    <col min="4916" max="4916" width="7.28515625" style="434" customWidth="1"/>
    <col min="4917" max="4917" width="8.28515625" style="434" customWidth="1"/>
    <col min="4918" max="4918" width="9.42578125" style="434" customWidth="1"/>
    <col min="4919" max="4919" width="10.28515625" style="434" customWidth="1"/>
    <col min="4920" max="4920" width="9.85546875" style="434" customWidth="1"/>
    <col min="4921" max="4921" width="8" style="434" customWidth="1"/>
    <col min="4922" max="4922" width="7.28515625" style="434" customWidth="1"/>
    <col min="4923" max="4923" width="7.140625" style="434" customWidth="1"/>
    <col min="4924" max="4924" width="7.7109375" style="434" customWidth="1"/>
    <col min="4925" max="4925" width="7.140625" style="434" customWidth="1"/>
    <col min="4926" max="4926" width="8.5703125" style="434" customWidth="1"/>
    <col min="4927" max="4927" width="6.42578125" style="434" customWidth="1"/>
    <col min="4928" max="4928" width="6.28515625" style="434" customWidth="1"/>
    <col min="4929" max="4929" width="9.28515625" style="434" customWidth="1"/>
    <col min="4930" max="4930" width="9.5703125" style="434" customWidth="1"/>
    <col min="4931" max="4931" width="10.7109375" style="434" customWidth="1"/>
    <col min="4932" max="4932" width="7" style="434" customWidth="1"/>
    <col min="4933" max="4933" width="7.140625" style="434" customWidth="1"/>
    <col min="4934" max="4934" width="7" style="434" customWidth="1"/>
    <col min="4935" max="4935" width="8" style="434" customWidth="1"/>
    <col min="4936" max="4936" width="6.28515625" style="434" customWidth="1"/>
    <col min="4937" max="4937" width="6.85546875" style="434" customWidth="1"/>
    <col min="4938" max="4938" width="5.85546875" style="434" customWidth="1"/>
    <col min="4939" max="4939" width="6.28515625" style="434" customWidth="1"/>
    <col min="4940" max="4940" width="9.28515625" style="434" customWidth="1"/>
    <col min="4941" max="4941" width="9.7109375" style="434" customWidth="1"/>
    <col min="4942" max="4942" width="6" style="434" customWidth="1"/>
    <col min="4943" max="4943" width="8.140625" style="434" customWidth="1"/>
    <col min="4944" max="4944" width="6.28515625" style="434" customWidth="1"/>
    <col min="4945" max="4945" width="7.140625" style="434" customWidth="1"/>
    <col min="4946" max="4946" width="6.85546875" style="434" customWidth="1"/>
    <col min="4947" max="4948" width="7.42578125" style="434" customWidth="1"/>
    <col min="4949" max="4949" width="7.140625" style="434" customWidth="1"/>
    <col min="4950" max="4950" width="7.85546875" style="434" customWidth="1"/>
    <col min="4951" max="4951" width="9.28515625" style="434" customWidth="1"/>
    <col min="4952" max="4952" width="8.5703125" style="434" customWidth="1"/>
    <col min="4953" max="4953" width="8.7109375" style="434" customWidth="1"/>
    <col min="4954" max="4954" width="6.7109375" style="434" customWidth="1"/>
    <col min="4955" max="4955" width="6.5703125" style="434" customWidth="1"/>
    <col min="4956" max="4956" width="7.85546875" style="434" customWidth="1"/>
    <col min="4957" max="4957" width="7.140625" style="434" customWidth="1"/>
    <col min="4958" max="4958" width="7.42578125" style="434" customWidth="1"/>
    <col min="4959" max="4960" width="7.140625" style="434" customWidth="1"/>
    <col min="4961" max="4961" width="7.42578125" style="434" customWidth="1"/>
    <col min="4962" max="4962" width="9.7109375" style="434" customWidth="1"/>
    <col min="4963" max="4963" width="9.28515625" style="434" customWidth="1"/>
    <col min="4964" max="4964" width="10.42578125" style="434" customWidth="1"/>
    <col min="4965" max="4965" width="7.28515625" style="434" customWidth="1"/>
    <col min="4966" max="4967" width="7.42578125" style="434" customWidth="1"/>
    <col min="4968" max="4968" width="7" style="434" customWidth="1"/>
    <col min="4969" max="4969" width="8" style="434" customWidth="1"/>
    <col min="4970" max="4970" width="7.42578125" style="434" customWidth="1"/>
    <col min="4971" max="4971" width="6.7109375" style="434" customWidth="1"/>
    <col min="4972" max="4972" width="7.28515625" style="434" customWidth="1"/>
    <col min="4973" max="4973" width="9.5703125" style="434" customWidth="1"/>
    <col min="4974" max="4974" width="8.42578125" style="434" customWidth="1"/>
    <col min="4975" max="4975" width="8.5703125" style="434" customWidth="1"/>
    <col min="4976" max="4976" width="7.42578125" style="434" customWidth="1"/>
    <col min="4977" max="4978" width="8" style="434" customWidth="1"/>
    <col min="4979" max="4980" width="7.28515625" style="434" customWidth="1"/>
    <col min="4981" max="4981" width="7.5703125" style="434" customWidth="1"/>
    <col min="4982" max="4982" width="7.140625" style="434" customWidth="1"/>
    <col min="4983" max="4983" width="7.85546875" style="434" customWidth="1"/>
    <col min="4984" max="4984" width="9.7109375" style="434" customWidth="1"/>
    <col min="4985" max="4985" width="9.28515625" style="434" customWidth="1"/>
    <col min="4986" max="4987" width="9" style="434" customWidth="1"/>
    <col min="4988" max="4988" width="7.85546875" style="434" customWidth="1"/>
    <col min="4989" max="4989" width="7" style="434" customWidth="1"/>
    <col min="4990" max="4991" width="7.7109375" style="434" customWidth="1"/>
    <col min="4992" max="4992" width="9.140625" style="434"/>
    <col min="4993" max="4993" width="6.42578125" style="434" customWidth="1"/>
    <col min="4994" max="4994" width="7.28515625" style="434" customWidth="1"/>
    <col min="4995" max="4995" width="9.28515625" style="434" customWidth="1"/>
    <col min="4996" max="4996" width="9.5703125" style="434" customWidth="1"/>
    <col min="4997" max="4997" width="9.28515625" style="434" customWidth="1"/>
    <col min="4998" max="4998" width="7.42578125" style="434" customWidth="1"/>
    <col min="4999" max="4999" width="6.7109375" style="434" customWidth="1"/>
    <col min="5000" max="5000" width="8" style="434" customWidth="1"/>
    <col min="5001" max="5001" width="8.28515625" style="434" customWidth="1"/>
    <col min="5002" max="5002" width="8.42578125" style="434" customWidth="1"/>
    <col min="5003" max="5003" width="8.5703125" style="434" customWidth="1"/>
    <col min="5004" max="5004" width="8" style="434" customWidth="1"/>
    <col min="5005" max="5005" width="8.85546875" style="434" customWidth="1"/>
    <col min="5006" max="5006" width="9.28515625" style="434" customWidth="1"/>
    <col min="5007" max="5007" width="10" style="434" customWidth="1"/>
    <col min="5008" max="5009" width="10.140625" style="434" customWidth="1"/>
    <col min="5010" max="5120" width="9.140625" style="434"/>
    <col min="5121" max="5121" width="6" style="434" customWidth="1"/>
    <col min="5122" max="5122" width="7.85546875" style="434" customWidth="1"/>
    <col min="5123" max="5123" width="6.85546875" style="434" customWidth="1"/>
    <col min="5124" max="5124" width="8" style="434" customWidth="1"/>
    <col min="5125" max="5125" width="8.140625" style="434" customWidth="1"/>
    <col min="5126" max="5126" width="8.28515625" style="434" customWidth="1"/>
    <col min="5127" max="5127" width="7.42578125" style="434" customWidth="1"/>
    <col min="5128" max="5128" width="6.28515625" style="434" customWidth="1"/>
    <col min="5129" max="5129" width="7.28515625" style="434" customWidth="1"/>
    <col min="5130" max="5130" width="9.28515625" style="434" customWidth="1"/>
    <col min="5131" max="5131" width="8.42578125" style="434" customWidth="1"/>
    <col min="5132" max="5132" width="9.7109375" style="434" customWidth="1"/>
    <col min="5133" max="5133" width="7.5703125" style="434" customWidth="1"/>
    <col min="5134" max="5136" width="7.42578125" style="434" customWidth="1"/>
    <col min="5137" max="5137" width="7.7109375" style="434" customWidth="1"/>
    <col min="5138" max="5138" width="7.28515625" style="434" customWidth="1"/>
    <col min="5139" max="5139" width="7.140625" style="434" customWidth="1"/>
    <col min="5140" max="5140" width="7.7109375" style="434" customWidth="1"/>
    <col min="5141" max="5141" width="9.5703125" style="434" customWidth="1"/>
    <col min="5142" max="5142" width="9.5703125" style="434" bestFit="1" customWidth="1"/>
    <col min="5143" max="5143" width="9.42578125" style="434" customWidth="1"/>
    <col min="5144" max="5144" width="7.7109375" style="434" customWidth="1"/>
    <col min="5145" max="5145" width="7.140625" style="434" customWidth="1"/>
    <col min="5146" max="5146" width="7.5703125" style="434" customWidth="1"/>
    <col min="5147" max="5147" width="7.28515625" style="434" customWidth="1"/>
    <col min="5148" max="5148" width="7.5703125" style="434" customWidth="1"/>
    <col min="5149" max="5149" width="9.85546875" style="434" customWidth="1"/>
    <col min="5150" max="5150" width="9" style="434" customWidth="1"/>
    <col min="5151" max="5151" width="8.5703125" style="434" customWidth="1"/>
    <col min="5152" max="5152" width="9.85546875" style="434" customWidth="1"/>
    <col min="5153" max="5153" width="9.5703125" style="434" customWidth="1"/>
    <col min="5154" max="5154" width="9.85546875" style="434" customWidth="1"/>
    <col min="5155" max="5155" width="7.42578125" style="434" customWidth="1"/>
    <col min="5156" max="5156" width="7.85546875" style="434" customWidth="1"/>
    <col min="5157" max="5158" width="6.85546875" style="434" customWidth="1"/>
    <col min="5159" max="5159" width="7.42578125" style="434" customWidth="1"/>
    <col min="5160" max="5160" width="8.42578125" style="434" customWidth="1"/>
    <col min="5161" max="5161" width="7.5703125" style="434" customWidth="1"/>
    <col min="5162" max="5162" width="7.28515625" style="434" customWidth="1"/>
    <col min="5163" max="5163" width="9.5703125" style="434" bestFit="1" customWidth="1"/>
    <col min="5164" max="5164" width="10.5703125" style="434" customWidth="1"/>
    <col min="5165" max="5165" width="9.5703125" style="434" customWidth="1"/>
    <col min="5166" max="5166" width="8" style="434" customWidth="1"/>
    <col min="5167" max="5167" width="6.28515625" style="434" customWidth="1"/>
    <col min="5168" max="5168" width="6.85546875" style="434" customWidth="1"/>
    <col min="5169" max="5169" width="7" style="434" customWidth="1"/>
    <col min="5170" max="5170" width="6.7109375" style="434" customWidth="1"/>
    <col min="5171" max="5171" width="9" style="434" customWidth="1"/>
    <col min="5172" max="5172" width="7.28515625" style="434" customWidth="1"/>
    <col min="5173" max="5173" width="8.28515625" style="434" customWidth="1"/>
    <col min="5174" max="5174" width="9.42578125" style="434" customWidth="1"/>
    <col min="5175" max="5175" width="10.28515625" style="434" customWidth="1"/>
    <col min="5176" max="5176" width="9.85546875" style="434" customWidth="1"/>
    <col min="5177" max="5177" width="8" style="434" customWidth="1"/>
    <col min="5178" max="5178" width="7.28515625" style="434" customWidth="1"/>
    <col min="5179" max="5179" width="7.140625" style="434" customWidth="1"/>
    <col min="5180" max="5180" width="7.7109375" style="434" customWidth="1"/>
    <col min="5181" max="5181" width="7.140625" style="434" customWidth="1"/>
    <col min="5182" max="5182" width="8.5703125" style="434" customWidth="1"/>
    <col min="5183" max="5183" width="6.42578125" style="434" customWidth="1"/>
    <col min="5184" max="5184" width="6.28515625" style="434" customWidth="1"/>
    <col min="5185" max="5185" width="9.28515625" style="434" customWidth="1"/>
    <col min="5186" max="5186" width="9.5703125" style="434" customWidth="1"/>
    <col min="5187" max="5187" width="10.7109375" style="434" customWidth="1"/>
    <col min="5188" max="5188" width="7" style="434" customWidth="1"/>
    <col min="5189" max="5189" width="7.140625" style="434" customWidth="1"/>
    <col min="5190" max="5190" width="7" style="434" customWidth="1"/>
    <col min="5191" max="5191" width="8" style="434" customWidth="1"/>
    <col min="5192" max="5192" width="6.28515625" style="434" customWidth="1"/>
    <col min="5193" max="5193" width="6.85546875" style="434" customWidth="1"/>
    <col min="5194" max="5194" width="5.85546875" style="434" customWidth="1"/>
    <col min="5195" max="5195" width="6.28515625" style="434" customWidth="1"/>
    <col min="5196" max="5196" width="9.28515625" style="434" customWidth="1"/>
    <col min="5197" max="5197" width="9.7109375" style="434" customWidth="1"/>
    <col min="5198" max="5198" width="6" style="434" customWidth="1"/>
    <col min="5199" max="5199" width="8.140625" style="434" customWidth="1"/>
    <col min="5200" max="5200" width="6.28515625" style="434" customWidth="1"/>
    <col min="5201" max="5201" width="7.140625" style="434" customWidth="1"/>
    <col min="5202" max="5202" width="6.85546875" style="434" customWidth="1"/>
    <col min="5203" max="5204" width="7.42578125" style="434" customWidth="1"/>
    <col min="5205" max="5205" width="7.140625" style="434" customWidth="1"/>
    <col min="5206" max="5206" width="7.85546875" style="434" customWidth="1"/>
    <col min="5207" max="5207" width="9.28515625" style="434" customWidth="1"/>
    <col min="5208" max="5208" width="8.5703125" style="434" customWidth="1"/>
    <col min="5209" max="5209" width="8.7109375" style="434" customWidth="1"/>
    <col min="5210" max="5210" width="6.7109375" style="434" customWidth="1"/>
    <col min="5211" max="5211" width="6.5703125" style="434" customWidth="1"/>
    <col min="5212" max="5212" width="7.85546875" style="434" customWidth="1"/>
    <col min="5213" max="5213" width="7.140625" style="434" customWidth="1"/>
    <col min="5214" max="5214" width="7.42578125" style="434" customWidth="1"/>
    <col min="5215" max="5216" width="7.140625" style="434" customWidth="1"/>
    <col min="5217" max="5217" width="7.42578125" style="434" customWidth="1"/>
    <col min="5218" max="5218" width="9.7109375" style="434" customWidth="1"/>
    <col min="5219" max="5219" width="9.28515625" style="434" customWidth="1"/>
    <col min="5220" max="5220" width="10.42578125" style="434" customWidth="1"/>
    <col min="5221" max="5221" width="7.28515625" style="434" customWidth="1"/>
    <col min="5222" max="5223" width="7.42578125" style="434" customWidth="1"/>
    <col min="5224" max="5224" width="7" style="434" customWidth="1"/>
    <col min="5225" max="5225" width="8" style="434" customWidth="1"/>
    <col min="5226" max="5226" width="7.42578125" style="434" customWidth="1"/>
    <col min="5227" max="5227" width="6.7109375" style="434" customWidth="1"/>
    <col min="5228" max="5228" width="7.28515625" style="434" customWidth="1"/>
    <col min="5229" max="5229" width="9.5703125" style="434" customWidth="1"/>
    <col min="5230" max="5230" width="8.42578125" style="434" customWidth="1"/>
    <col min="5231" max="5231" width="8.5703125" style="434" customWidth="1"/>
    <col min="5232" max="5232" width="7.42578125" style="434" customWidth="1"/>
    <col min="5233" max="5234" width="8" style="434" customWidth="1"/>
    <col min="5235" max="5236" width="7.28515625" style="434" customWidth="1"/>
    <col min="5237" max="5237" width="7.5703125" style="434" customWidth="1"/>
    <col min="5238" max="5238" width="7.140625" style="434" customWidth="1"/>
    <col min="5239" max="5239" width="7.85546875" style="434" customWidth="1"/>
    <col min="5240" max="5240" width="9.7109375" style="434" customWidth="1"/>
    <col min="5241" max="5241" width="9.28515625" style="434" customWidth="1"/>
    <col min="5242" max="5243" width="9" style="434" customWidth="1"/>
    <col min="5244" max="5244" width="7.85546875" style="434" customWidth="1"/>
    <col min="5245" max="5245" width="7" style="434" customWidth="1"/>
    <col min="5246" max="5247" width="7.7109375" style="434" customWidth="1"/>
    <col min="5248" max="5248" width="9.140625" style="434"/>
    <col min="5249" max="5249" width="6.42578125" style="434" customWidth="1"/>
    <col min="5250" max="5250" width="7.28515625" style="434" customWidth="1"/>
    <col min="5251" max="5251" width="9.28515625" style="434" customWidth="1"/>
    <col min="5252" max="5252" width="9.5703125" style="434" customWidth="1"/>
    <col min="5253" max="5253" width="9.28515625" style="434" customWidth="1"/>
    <col min="5254" max="5254" width="7.42578125" style="434" customWidth="1"/>
    <col min="5255" max="5255" width="6.7109375" style="434" customWidth="1"/>
    <col min="5256" max="5256" width="8" style="434" customWidth="1"/>
    <col min="5257" max="5257" width="8.28515625" style="434" customWidth="1"/>
    <col min="5258" max="5258" width="8.42578125" style="434" customWidth="1"/>
    <col min="5259" max="5259" width="8.5703125" style="434" customWidth="1"/>
    <col min="5260" max="5260" width="8" style="434" customWidth="1"/>
    <col min="5261" max="5261" width="8.85546875" style="434" customWidth="1"/>
    <col min="5262" max="5262" width="9.28515625" style="434" customWidth="1"/>
    <col min="5263" max="5263" width="10" style="434" customWidth="1"/>
    <col min="5264" max="5265" width="10.140625" style="434" customWidth="1"/>
    <col min="5266" max="5376" width="9.140625" style="434"/>
    <col min="5377" max="5377" width="6" style="434" customWidth="1"/>
    <col min="5378" max="5378" width="7.85546875" style="434" customWidth="1"/>
    <col min="5379" max="5379" width="6.85546875" style="434" customWidth="1"/>
    <col min="5380" max="5380" width="8" style="434" customWidth="1"/>
    <col min="5381" max="5381" width="8.140625" style="434" customWidth="1"/>
    <col min="5382" max="5382" width="8.28515625" style="434" customWidth="1"/>
    <col min="5383" max="5383" width="7.42578125" style="434" customWidth="1"/>
    <col min="5384" max="5384" width="6.28515625" style="434" customWidth="1"/>
    <col min="5385" max="5385" width="7.28515625" style="434" customWidth="1"/>
    <col min="5386" max="5386" width="9.28515625" style="434" customWidth="1"/>
    <col min="5387" max="5387" width="8.42578125" style="434" customWidth="1"/>
    <col min="5388" max="5388" width="9.7109375" style="434" customWidth="1"/>
    <col min="5389" max="5389" width="7.5703125" style="434" customWidth="1"/>
    <col min="5390" max="5392" width="7.42578125" style="434" customWidth="1"/>
    <col min="5393" max="5393" width="7.7109375" style="434" customWidth="1"/>
    <col min="5394" max="5394" width="7.28515625" style="434" customWidth="1"/>
    <col min="5395" max="5395" width="7.140625" style="434" customWidth="1"/>
    <col min="5396" max="5396" width="7.7109375" style="434" customWidth="1"/>
    <col min="5397" max="5397" width="9.5703125" style="434" customWidth="1"/>
    <col min="5398" max="5398" width="9.5703125" style="434" bestFit="1" customWidth="1"/>
    <col min="5399" max="5399" width="9.42578125" style="434" customWidth="1"/>
    <col min="5400" max="5400" width="7.7109375" style="434" customWidth="1"/>
    <col min="5401" max="5401" width="7.140625" style="434" customWidth="1"/>
    <col min="5402" max="5402" width="7.5703125" style="434" customWidth="1"/>
    <col min="5403" max="5403" width="7.28515625" style="434" customWidth="1"/>
    <col min="5404" max="5404" width="7.5703125" style="434" customWidth="1"/>
    <col min="5405" max="5405" width="9.85546875" style="434" customWidth="1"/>
    <col min="5406" max="5406" width="9" style="434" customWidth="1"/>
    <col min="5407" max="5407" width="8.5703125" style="434" customWidth="1"/>
    <col min="5408" max="5408" width="9.85546875" style="434" customWidth="1"/>
    <col min="5409" max="5409" width="9.5703125" style="434" customWidth="1"/>
    <col min="5410" max="5410" width="9.85546875" style="434" customWidth="1"/>
    <col min="5411" max="5411" width="7.42578125" style="434" customWidth="1"/>
    <col min="5412" max="5412" width="7.85546875" style="434" customWidth="1"/>
    <col min="5413" max="5414" width="6.85546875" style="434" customWidth="1"/>
    <col min="5415" max="5415" width="7.42578125" style="434" customWidth="1"/>
    <col min="5416" max="5416" width="8.42578125" style="434" customWidth="1"/>
    <col min="5417" max="5417" width="7.5703125" style="434" customWidth="1"/>
    <col min="5418" max="5418" width="7.28515625" style="434" customWidth="1"/>
    <col min="5419" max="5419" width="9.5703125" style="434" bestFit="1" customWidth="1"/>
    <col min="5420" max="5420" width="10.5703125" style="434" customWidth="1"/>
    <col min="5421" max="5421" width="9.5703125" style="434" customWidth="1"/>
    <col min="5422" max="5422" width="8" style="434" customWidth="1"/>
    <col min="5423" max="5423" width="6.28515625" style="434" customWidth="1"/>
    <col min="5424" max="5424" width="6.85546875" style="434" customWidth="1"/>
    <col min="5425" max="5425" width="7" style="434" customWidth="1"/>
    <col min="5426" max="5426" width="6.7109375" style="434" customWidth="1"/>
    <col min="5427" max="5427" width="9" style="434" customWidth="1"/>
    <col min="5428" max="5428" width="7.28515625" style="434" customWidth="1"/>
    <col min="5429" max="5429" width="8.28515625" style="434" customWidth="1"/>
    <col min="5430" max="5430" width="9.42578125" style="434" customWidth="1"/>
    <col min="5431" max="5431" width="10.28515625" style="434" customWidth="1"/>
    <col min="5432" max="5432" width="9.85546875" style="434" customWidth="1"/>
    <col min="5433" max="5433" width="8" style="434" customWidth="1"/>
    <col min="5434" max="5434" width="7.28515625" style="434" customWidth="1"/>
    <col min="5435" max="5435" width="7.140625" style="434" customWidth="1"/>
    <col min="5436" max="5436" width="7.7109375" style="434" customWidth="1"/>
    <col min="5437" max="5437" width="7.140625" style="434" customWidth="1"/>
    <col min="5438" max="5438" width="8.5703125" style="434" customWidth="1"/>
    <col min="5439" max="5439" width="6.42578125" style="434" customWidth="1"/>
    <col min="5440" max="5440" width="6.28515625" style="434" customWidth="1"/>
    <col min="5441" max="5441" width="9.28515625" style="434" customWidth="1"/>
    <col min="5442" max="5442" width="9.5703125" style="434" customWidth="1"/>
    <col min="5443" max="5443" width="10.7109375" style="434" customWidth="1"/>
    <col min="5444" max="5444" width="7" style="434" customWidth="1"/>
    <col min="5445" max="5445" width="7.140625" style="434" customWidth="1"/>
    <col min="5446" max="5446" width="7" style="434" customWidth="1"/>
    <col min="5447" max="5447" width="8" style="434" customWidth="1"/>
    <col min="5448" max="5448" width="6.28515625" style="434" customWidth="1"/>
    <col min="5449" max="5449" width="6.85546875" style="434" customWidth="1"/>
    <col min="5450" max="5450" width="5.85546875" style="434" customWidth="1"/>
    <col min="5451" max="5451" width="6.28515625" style="434" customWidth="1"/>
    <col min="5452" max="5452" width="9.28515625" style="434" customWidth="1"/>
    <col min="5453" max="5453" width="9.7109375" style="434" customWidth="1"/>
    <col min="5454" max="5454" width="6" style="434" customWidth="1"/>
    <col min="5455" max="5455" width="8.140625" style="434" customWidth="1"/>
    <col min="5456" max="5456" width="6.28515625" style="434" customWidth="1"/>
    <col min="5457" max="5457" width="7.140625" style="434" customWidth="1"/>
    <col min="5458" max="5458" width="6.85546875" style="434" customWidth="1"/>
    <col min="5459" max="5460" width="7.42578125" style="434" customWidth="1"/>
    <col min="5461" max="5461" width="7.140625" style="434" customWidth="1"/>
    <col min="5462" max="5462" width="7.85546875" style="434" customWidth="1"/>
    <col min="5463" max="5463" width="9.28515625" style="434" customWidth="1"/>
    <col min="5464" max="5464" width="8.5703125" style="434" customWidth="1"/>
    <col min="5465" max="5465" width="8.7109375" style="434" customWidth="1"/>
    <col min="5466" max="5466" width="6.7109375" style="434" customWidth="1"/>
    <col min="5467" max="5467" width="6.5703125" style="434" customWidth="1"/>
    <col min="5468" max="5468" width="7.85546875" style="434" customWidth="1"/>
    <col min="5469" max="5469" width="7.140625" style="434" customWidth="1"/>
    <col min="5470" max="5470" width="7.42578125" style="434" customWidth="1"/>
    <col min="5471" max="5472" width="7.140625" style="434" customWidth="1"/>
    <col min="5473" max="5473" width="7.42578125" style="434" customWidth="1"/>
    <col min="5474" max="5474" width="9.7109375" style="434" customWidth="1"/>
    <col min="5475" max="5475" width="9.28515625" style="434" customWidth="1"/>
    <col min="5476" max="5476" width="10.42578125" style="434" customWidth="1"/>
    <col min="5477" max="5477" width="7.28515625" style="434" customWidth="1"/>
    <col min="5478" max="5479" width="7.42578125" style="434" customWidth="1"/>
    <col min="5480" max="5480" width="7" style="434" customWidth="1"/>
    <col min="5481" max="5481" width="8" style="434" customWidth="1"/>
    <col min="5482" max="5482" width="7.42578125" style="434" customWidth="1"/>
    <col min="5483" max="5483" width="6.7109375" style="434" customWidth="1"/>
    <col min="5484" max="5484" width="7.28515625" style="434" customWidth="1"/>
    <col min="5485" max="5485" width="9.5703125" style="434" customWidth="1"/>
    <col min="5486" max="5486" width="8.42578125" style="434" customWidth="1"/>
    <col min="5487" max="5487" width="8.5703125" style="434" customWidth="1"/>
    <col min="5488" max="5488" width="7.42578125" style="434" customWidth="1"/>
    <col min="5489" max="5490" width="8" style="434" customWidth="1"/>
    <col min="5491" max="5492" width="7.28515625" style="434" customWidth="1"/>
    <col min="5493" max="5493" width="7.5703125" style="434" customWidth="1"/>
    <col min="5494" max="5494" width="7.140625" style="434" customWidth="1"/>
    <col min="5495" max="5495" width="7.85546875" style="434" customWidth="1"/>
    <col min="5496" max="5496" width="9.7109375" style="434" customWidth="1"/>
    <col min="5497" max="5497" width="9.28515625" style="434" customWidth="1"/>
    <col min="5498" max="5499" width="9" style="434" customWidth="1"/>
    <col min="5500" max="5500" width="7.85546875" style="434" customWidth="1"/>
    <col min="5501" max="5501" width="7" style="434" customWidth="1"/>
    <col min="5502" max="5503" width="7.7109375" style="434" customWidth="1"/>
    <col min="5504" max="5504" width="9.140625" style="434"/>
    <col min="5505" max="5505" width="6.42578125" style="434" customWidth="1"/>
    <col min="5506" max="5506" width="7.28515625" style="434" customWidth="1"/>
    <col min="5507" max="5507" width="9.28515625" style="434" customWidth="1"/>
    <col min="5508" max="5508" width="9.5703125" style="434" customWidth="1"/>
    <col min="5509" max="5509" width="9.28515625" style="434" customWidth="1"/>
    <col min="5510" max="5510" width="7.42578125" style="434" customWidth="1"/>
    <col min="5511" max="5511" width="6.7109375" style="434" customWidth="1"/>
    <col min="5512" max="5512" width="8" style="434" customWidth="1"/>
    <col min="5513" max="5513" width="8.28515625" style="434" customWidth="1"/>
    <col min="5514" max="5514" width="8.42578125" style="434" customWidth="1"/>
    <col min="5515" max="5515" width="8.5703125" style="434" customWidth="1"/>
    <col min="5516" max="5516" width="8" style="434" customWidth="1"/>
    <col min="5517" max="5517" width="8.85546875" style="434" customWidth="1"/>
    <col min="5518" max="5518" width="9.28515625" style="434" customWidth="1"/>
    <col min="5519" max="5519" width="10" style="434" customWidth="1"/>
    <col min="5520" max="5521" width="10.140625" style="434" customWidth="1"/>
    <col min="5522" max="5632" width="9.140625" style="434"/>
    <col min="5633" max="5633" width="6" style="434" customWidth="1"/>
    <col min="5634" max="5634" width="7.85546875" style="434" customWidth="1"/>
    <col min="5635" max="5635" width="6.85546875" style="434" customWidth="1"/>
    <col min="5636" max="5636" width="8" style="434" customWidth="1"/>
    <col min="5637" max="5637" width="8.140625" style="434" customWidth="1"/>
    <col min="5638" max="5638" width="8.28515625" style="434" customWidth="1"/>
    <col min="5639" max="5639" width="7.42578125" style="434" customWidth="1"/>
    <col min="5640" max="5640" width="6.28515625" style="434" customWidth="1"/>
    <col min="5641" max="5641" width="7.28515625" style="434" customWidth="1"/>
    <col min="5642" max="5642" width="9.28515625" style="434" customWidth="1"/>
    <col min="5643" max="5643" width="8.42578125" style="434" customWidth="1"/>
    <col min="5644" max="5644" width="9.7109375" style="434" customWidth="1"/>
    <col min="5645" max="5645" width="7.5703125" style="434" customWidth="1"/>
    <col min="5646" max="5648" width="7.42578125" style="434" customWidth="1"/>
    <col min="5649" max="5649" width="7.7109375" style="434" customWidth="1"/>
    <col min="5650" max="5650" width="7.28515625" style="434" customWidth="1"/>
    <col min="5651" max="5651" width="7.140625" style="434" customWidth="1"/>
    <col min="5652" max="5652" width="7.7109375" style="434" customWidth="1"/>
    <col min="5653" max="5653" width="9.5703125" style="434" customWidth="1"/>
    <col min="5654" max="5654" width="9.5703125" style="434" bestFit="1" customWidth="1"/>
    <col min="5655" max="5655" width="9.42578125" style="434" customWidth="1"/>
    <col min="5656" max="5656" width="7.7109375" style="434" customWidth="1"/>
    <col min="5657" max="5657" width="7.140625" style="434" customWidth="1"/>
    <col min="5658" max="5658" width="7.5703125" style="434" customWidth="1"/>
    <col min="5659" max="5659" width="7.28515625" style="434" customWidth="1"/>
    <col min="5660" max="5660" width="7.5703125" style="434" customWidth="1"/>
    <col min="5661" max="5661" width="9.85546875" style="434" customWidth="1"/>
    <col min="5662" max="5662" width="9" style="434" customWidth="1"/>
    <col min="5663" max="5663" width="8.5703125" style="434" customWidth="1"/>
    <col min="5664" max="5664" width="9.85546875" style="434" customWidth="1"/>
    <col min="5665" max="5665" width="9.5703125" style="434" customWidth="1"/>
    <col min="5666" max="5666" width="9.85546875" style="434" customWidth="1"/>
    <col min="5667" max="5667" width="7.42578125" style="434" customWidth="1"/>
    <col min="5668" max="5668" width="7.85546875" style="434" customWidth="1"/>
    <col min="5669" max="5670" width="6.85546875" style="434" customWidth="1"/>
    <col min="5671" max="5671" width="7.42578125" style="434" customWidth="1"/>
    <col min="5672" max="5672" width="8.42578125" style="434" customWidth="1"/>
    <col min="5673" max="5673" width="7.5703125" style="434" customWidth="1"/>
    <col min="5674" max="5674" width="7.28515625" style="434" customWidth="1"/>
    <col min="5675" max="5675" width="9.5703125" style="434" bestFit="1" customWidth="1"/>
    <col min="5676" max="5676" width="10.5703125" style="434" customWidth="1"/>
    <col min="5677" max="5677" width="9.5703125" style="434" customWidth="1"/>
    <col min="5678" max="5678" width="8" style="434" customWidth="1"/>
    <col min="5679" max="5679" width="6.28515625" style="434" customWidth="1"/>
    <col min="5680" max="5680" width="6.85546875" style="434" customWidth="1"/>
    <col min="5681" max="5681" width="7" style="434" customWidth="1"/>
    <col min="5682" max="5682" width="6.7109375" style="434" customWidth="1"/>
    <col min="5683" max="5683" width="9" style="434" customWidth="1"/>
    <col min="5684" max="5684" width="7.28515625" style="434" customWidth="1"/>
    <col min="5685" max="5685" width="8.28515625" style="434" customWidth="1"/>
    <col min="5686" max="5686" width="9.42578125" style="434" customWidth="1"/>
    <col min="5687" max="5687" width="10.28515625" style="434" customWidth="1"/>
    <col min="5688" max="5688" width="9.85546875" style="434" customWidth="1"/>
    <col min="5689" max="5689" width="8" style="434" customWidth="1"/>
    <col min="5690" max="5690" width="7.28515625" style="434" customWidth="1"/>
    <col min="5691" max="5691" width="7.140625" style="434" customWidth="1"/>
    <col min="5692" max="5692" width="7.7109375" style="434" customWidth="1"/>
    <col min="5693" max="5693" width="7.140625" style="434" customWidth="1"/>
    <col min="5694" max="5694" width="8.5703125" style="434" customWidth="1"/>
    <col min="5695" max="5695" width="6.42578125" style="434" customWidth="1"/>
    <col min="5696" max="5696" width="6.28515625" style="434" customWidth="1"/>
    <col min="5697" max="5697" width="9.28515625" style="434" customWidth="1"/>
    <col min="5698" max="5698" width="9.5703125" style="434" customWidth="1"/>
    <col min="5699" max="5699" width="10.7109375" style="434" customWidth="1"/>
    <col min="5700" max="5700" width="7" style="434" customWidth="1"/>
    <col min="5701" max="5701" width="7.140625" style="434" customWidth="1"/>
    <col min="5702" max="5702" width="7" style="434" customWidth="1"/>
    <col min="5703" max="5703" width="8" style="434" customWidth="1"/>
    <col min="5704" max="5704" width="6.28515625" style="434" customWidth="1"/>
    <col min="5705" max="5705" width="6.85546875" style="434" customWidth="1"/>
    <col min="5706" max="5706" width="5.85546875" style="434" customWidth="1"/>
    <col min="5707" max="5707" width="6.28515625" style="434" customWidth="1"/>
    <col min="5708" max="5708" width="9.28515625" style="434" customWidth="1"/>
    <col min="5709" max="5709" width="9.7109375" style="434" customWidth="1"/>
    <col min="5710" max="5710" width="6" style="434" customWidth="1"/>
    <col min="5711" max="5711" width="8.140625" style="434" customWidth="1"/>
    <col min="5712" max="5712" width="6.28515625" style="434" customWidth="1"/>
    <col min="5713" max="5713" width="7.140625" style="434" customWidth="1"/>
    <col min="5714" max="5714" width="6.85546875" style="434" customWidth="1"/>
    <col min="5715" max="5716" width="7.42578125" style="434" customWidth="1"/>
    <col min="5717" max="5717" width="7.140625" style="434" customWidth="1"/>
    <col min="5718" max="5718" width="7.85546875" style="434" customWidth="1"/>
    <col min="5719" max="5719" width="9.28515625" style="434" customWidth="1"/>
    <col min="5720" max="5720" width="8.5703125" style="434" customWidth="1"/>
    <col min="5721" max="5721" width="8.7109375" style="434" customWidth="1"/>
    <col min="5722" max="5722" width="6.7109375" style="434" customWidth="1"/>
    <col min="5723" max="5723" width="6.5703125" style="434" customWidth="1"/>
    <col min="5724" max="5724" width="7.85546875" style="434" customWidth="1"/>
    <col min="5725" max="5725" width="7.140625" style="434" customWidth="1"/>
    <col min="5726" max="5726" width="7.42578125" style="434" customWidth="1"/>
    <col min="5727" max="5728" width="7.140625" style="434" customWidth="1"/>
    <col min="5729" max="5729" width="7.42578125" style="434" customWidth="1"/>
    <col min="5730" max="5730" width="9.7109375" style="434" customWidth="1"/>
    <col min="5731" max="5731" width="9.28515625" style="434" customWidth="1"/>
    <col min="5732" max="5732" width="10.42578125" style="434" customWidth="1"/>
    <col min="5733" max="5733" width="7.28515625" style="434" customWidth="1"/>
    <col min="5734" max="5735" width="7.42578125" style="434" customWidth="1"/>
    <col min="5736" max="5736" width="7" style="434" customWidth="1"/>
    <col min="5737" max="5737" width="8" style="434" customWidth="1"/>
    <col min="5738" max="5738" width="7.42578125" style="434" customWidth="1"/>
    <col min="5739" max="5739" width="6.7109375" style="434" customWidth="1"/>
    <col min="5740" max="5740" width="7.28515625" style="434" customWidth="1"/>
    <col min="5741" max="5741" width="9.5703125" style="434" customWidth="1"/>
    <col min="5742" max="5742" width="8.42578125" style="434" customWidth="1"/>
    <col min="5743" max="5743" width="8.5703125" style="434" customWidth="1"/>
    <col min="5744" max="5744" width="7.42578125" style="434" customWidth="1"/>
    <col min="5745" max="5746" width="8" style="434" customWidth="1"/>
    <col min="5747" max="5748" width="7.28515625" style="434" customWidth="1"/>
    <col min="5749" max="5749" width="7.5703125" style="434" customWidth="1"/>
    <col min="5750" max="5750" width="7.140625" style="434" customWidth="1"/>
    <col min="5751" max="5751" width="7.85546875" style="434" customWidth="1"/>
    <col min="5752" max="5752" width="9.7109375" style="434" customWidth="1"/>
    <col min="5753" max="5753" width="9.28515625" style="434" customWidth="1"/>
    <col min="5754" max="5755" width="9" style="434" customWidth="1"/>
    <col min="5756" max="5756" width="7.85546875" style="434" customWidth="1"/>
    <col min="5757" max="5757" width="7" style="434" customWidth="1"/>
    <col min="5758" max="5759" width="7.7109375" style="434" customWidth="1"/>
    <col min="5760" max="5760" width="9.140625" style="434"/>
    <col min="5761" max="5761" width="6.42578125" style="434" customWidth="1"/>
    <col min="5762" max="5762" width="7.28515625" style="434" customWidth="1"/>
    <col min="5763" max="5763" width="9.28515625" style="434" customWidth="1"/>
    <col min="5764" max="5764" width="9.5703125" style="434" customWidth="1"/>
    <col min="5765" max="5765" width="9.28515625" style="434" customWidth="1"/>
    <col min="5766" max="5766" width="7.42578125" style="434" customWidth="1"/>
    <col min="5767" max="5767" width="6.7109375" style="434" customWidth="1"/>
    <col min="5768" max="5768" width="8" style="434" customWidth="1"/>
    <col min="5769" max="5769" width="8.28515625" style="434" customWidth="1"/>
    <col min="5770" max="5770" width="8.42578125" style="434" customWidth="1"/>
    <col min="5771" max="5771" width="8.5703125" style="434" customWidth="1"/>
    <col min="5772" max="5772" width="8" style="434" customWidth="1"/>
    <col min="5773" max="5773" width="8.85546875" style="434" customWidth="1"/>
    <col min="5774" max="5774" width="9.28515625" style="434" customWidth="1"/>
    <col min="5775" max="5775" width="10" style="434" customWidth="1"/>
    <col min="5776" max="5777" width="10.140625" style="434" customWidth="1"/>
    <col min="5778" max="5888" width="9.140625" style="434"/>
    <col min="5889" max="5889" width="6" style="434" customWidth="1"/>
    <col min="5890" max="5890" width="7.85546875" style="434" customWidth="1"/>
    <col min="5891" max="5891" width="6.85546875" style="434" customWidth="1"/>
    <col min="5892" max="5892" width="8" style="434" customWidth="1"/>
    <col min="5893" max="5893" width="8.140625" style="434" customWidth="1"/>
    <col min="5894" max="5894" width="8.28515625" style="434" customWidth="1"/>
    <col min="5895" max="5895" width="7.42578125" style="434" customWidth="1"/>
    <col min="5896" max="5896" width="6.28515625" style="434" customWidth="1"/>
    <col min="5897" max="5897" width="7.28515625" style="434" customWidth="1"/>
    <col min="5898" max="5898" width="9.28515625" style="434" customWidth="1"/>
    <col min="5899" max="5899" width="8.42578125" style="434" customWidth="1"/>
    <col min="5900" max="5900" width="9.7109375" style="434" customWidth="1"/>
    <col min="5901" max="5901" width="7.5703125" style="434" customWidth="1"/>
    <col min="5902" max="5904" width="7.42578125" style="434" customWidth="1"/>
    <col min="5905" max="5905" width="7.7109375" style="434" customWidth="1"/>
    <col min="5906" max="5906" width="7.28515625" style="434" customWidth="1"/>
    <col min="5907" max="5907" width="7.140625" style="434" customWidth="1"/>
    <col min="5908" max="5908" width="7.7109375" style="434" customWidth="1"/>
    <col min="5909" max="5909" width="9.5703125" style="434" customWidth="1"/>
    <col min="5910" max="5910" width="9.5703125" style="434" bestFit="1" customWidth="1"/>
    <col min="5911" max="5911" width="9.42578125" style="434" customWidth="1"/>
    <col min="5912" max="5912" width="7.7109375" style="434" customWidth="1"/>
    <col min="5913" max="5913" width="7.140625" style="434" customWidth="1"/>
    <col min="5914" max="5914" width="7.5703125" style="434" customWidth="1"/>
    <col min="5915" max="5915" width="7.28515625" style="434" customWidth="1"/>
    <col min="5916" max="5916" width="7.5703125" style="434" customWidth="1"/>
    <col min="5917" max="5917" width="9.85546875" style="434" customWidth="1"/>
    <col min="5918" max="5918" width="9" style="434" customWidth="1"/>
    <col min="5919" max="5919" width="8.5703125" style="434" customWidth="1"/>
    <col min="5920" max="5920" width="9.85546875" style="434" customWidth="1"/>
    <col min="5921" max="5921" width="9.5703125" style="434" customWidth="1"/>
    <col min="5922" max="5922" width="9.85546875" style="434" customWidth="1"/>
    <col min="5923" max="5923" width="7.42578125" style="434" customWidth="1"/>
    <col min="5924" max="5924" width="7.85546875" style="434" customWidth="1"/>
    <col min="5925" max="5926" width="6.85546875" style="434" customWidth="1"/>
    <col min="5927" max="5927" width="7.42578125" style="434" customWidth="1"/>
    <col min="5928" max="5928" width="8.42578125" style="434" customWidth="1"/>
    <col min="5929" max="5929" width="7.5703125" style="434" customWidth="1"/>
    <col min="5930" max="5930" width="7.28515625" style="434" customWidth="1"/>
    <col min="5931" max="5931" width="9.5703125" style="434" bestFit="1" customWidth="1"/>
    <col min="5932" max="5932" width="10.5703125" style="434" customWidth="1"/>
    <col min="5933" max="5933" width="9.5703125" style="434" customWidth="1"/>
    <col min="5934" max="5934" width="8" style="434" customWidth="1"/>
    <col min="5935" max="5935" width="6.28515625" style="434" customWidth="1"/>
    <col min="5936" max="5936" width="6.85546875" style="434" customWidth="1"/>
    <col min="5937" max="5937" width="7" style="434" customWidth="1"/>
    <col min="5938" max="5938" width="6.7109375" style="434" customWidth="1"/>
    <col min="5939" max="5939" width="9" style="434" customWidth="1"/>
    <col min="5940" max="5940" width="7.28515625" style="434" customWidth="1"/>
    <col min="5941" max="5941" width="8.28515625" style="434" customWidth="1"/>
    <col min="5942" max="5942" width="9.42578125" style="434" customWidth="1"/>
    <col min="5943" max="5943" width="10.28515625" style="434" customWidth="1"/>
    <col min="5944" max="5944" width="9.85546875" style="434" customWidth="1"/>
    <col min="5945" max="5945" width="8" style="434" customWidth="1"/>
    <col min="5946" max="5946" width="7.28515625" style="434" customWidth="1"/>
    <col min="5947" max="5947" width="7.140625" style="434" customWidth="1"/>
    <col min="5948" max="5948" width="7.7109375" style="434" customWidth="1"/>
    <col min="5949" max="5949" width="7.140625" style="434" customWidth="1"/>
    <col min="5950" max="5950" width="8.5703125" style="434" customWidth="1"/>
    <col min="5951" max="5951" width="6.42578125" style="434" customWidth="1"/>
    <col min="5952" max="5952" width="6.28515625" style="434" customWidth="1"/>
    <col min="5953" max="5953" width="9.28515625" style="434" customWidth="1"/>
    <col min="5954" max="5954" width="9.5703125" style="434" customWidth="1"/>
    <col min="5955" max="5955" width="10.7109375" style="434" customWidth="1"/>
    <col min="5956" max="5956" width="7" style="434" customWidth="1"/>
    <col min="5957" max="5957" width="7.140625" style="434" customWidth="1"/>
    <col min="5958" max="5958" width="7" style="434" customWidth="1"/>
    <col min="5959" max="5959" width="8" style="434" customWidth="1"/>
    <col min="5960" max="5960" width="6.28515625" style="434" customWidth="1"/>
    <col min="5961" max="5961" width="6.85546875" style="434" customWidth="1"/>
    <col min="5962" max="5962" width="5.85546875" style="434" customWidth="1"/>
    <col min="5963" max="5963" width="6.28515625" style="434" customWidth="1"/>
    <col min="5964" max="5964" width="9.28515625" style="434" customWidth="1"/>
    <col min="5965" max="5965" width="9.7109375" style="434" customWidth="1"/>
    <col min="5966" max="5966" width="6" style="434" customWidth="1"/>
    <col min="5967" max="5967" width="8.140625" style="434" customWidth="1"/>
    <col min="5968" max="5968" width="6.28515625" style="434" customWidth="1"/>
    <col min="5969" max="5969" width="7.140625" style="434" customWidth="1"/>
    <col min="5970" max="5970" width="6.85546875" style="434" customWidth="1"/>
    <col min="5971" max="5972" width="7.42578125" style="434" customWidth="1"/>
    <col min="5973" max="5973" width="7.140625" style="434" customWidth="1"/>
    <col min="5974" max="5974" width="7.85546875" style="434" customWidth="1"/>
    <col min="5975" max="5975" width="9.28515625" style="434" customWidth="1"/>
    <col min="5976" max="5976" width="8.5703125" style="434" customWidth="1"/>
    <col min="5977" max="5977" width="8.7109375" style="434" customWidth="1"/>
    <col min="5978" max="5978" width="6.7109375" style="434" customWidth="1"/>
    <col min="5979" max="5979" width="6.5703125" style="434" customWidth="1"/>
    <col min="5980" max="5980" width="7.85546875" style="434" customWidth="1"/>
    <col min="5981" max="5981" width="7.140625" style="434" customWidth="1"/>
    <col min="5982" max="5982" width="7.42578125" style="434" customWidth="1"/>
    <col min="5983" max="5984" width="7.140625" style="434" customWidth="1"/>
    <col min="5985" max="5985" width="7.42578125" style="434" customWidth="1"/>
    <col min="5986" max="5986" width="9.7109375" style="434" customWidth="1"/>
    <col min="5987" max="5987" width="9.28515625" style="434" customWidth="1"/>
    <col min="5988" max="5988" width="10.42578125" style="434" customWidth="1"/>
    <col min="5989" max="5989" width="7.28515625" style="434" customWidth="1"/>
    <col min="5990" max="5991" width="7.42578125" style="434" customWidth="1"/>
    <col min="5992" max="5992" width="7" style="434" customWidth="1"/>
    <col min="5993" max="5993" width="8" style="434" customWidth="1"/>
    <col min="5994" max="5994" width="7.42578125" style="434" customWidth="1"/>
    <col min="5995" max="5995" width="6.7109375" style="434" customWidth="1"/>
    <col min="5996" max="5996" width="7.28515625" style="434" customWidth="1"/>
    <col min="5997" max="5997" width="9.5703125" style="434" customWidth="1"/>
    <col min="5998" max="5998" width="8.42578125" style="434" customWidth="1"/>
    <col min="5999" max="5999" width="8.5703125" style="434" customWidth="1"/>
    <col min="6000" max="6000" width="7.42578125" style="434" customWidth="1"/>
    <col min="6001" max="6002" width="8" style="434" customWidth="1"/>
    <col min="6003" max="6004" width="7.28515625" style="434" customWidth="1"/>
    <col min="6005" max="6005" width="7.5703125" style="434" customWidth="1"/>
    <col min="6006" max="6006" width="7.140625" style="434" customWidth="1"/>
    <col min="6007" max="6007" width="7.85546875" style="434" customWidth="1"/>
    <col min="6008" max="6008" width="9.7109375" style="434" customWidth="1"/>
    <col min="6009" max="6009" width="9.28515625" style="434" customWidth="1"/>
    <col min="6010" max="6011" width="9" style="434" customWidth="1"/>
    <col min="6012" max="6012" width="7.85546875" style="434" customWidth="1"/>
    <col min="6013" max="6013" width="7" style="434" customWidth="1"/>
    <col min="6014" max="6015" width="7.7109375" style="434" customWidth="1"/>
    <col min="6016" max="6016" width="9.140625" style="434"/>
    <col min="6017" max="6017" width="6.42578125" style="434" customWidth="1"/>
    <col min="6018" max="6018" width="7.28515625" style="434" customWidth="1"/>
    <col min="6019" max="6019" width="9.28515625" style="434" customWidth="1"/>
    <col min="6020" max="6020" width="9.5703125" style="434" customWidth="1"/>
    <col min="6021" max="6021" width="9.28515625" style="434" customWidth="1"/>
    <col min="6022" max="6022" width="7.42578125" style="434" customWidth="1"/>
    <col min="6023" max="6023" width="6.7109375" style="434" customWidth="1"/>
    <col min="6024" max="6024" width="8" style="434" customWidth="1"/>
    <col min="6025" max="6025" width="8.28515625" style="434" customWidth="1"/>
    <col min="6026" max="6026" width="8.42578125" style="434" customWidth="1"/>
    <col min="6027" max="6027" width="8.5703125" style="434" customWidth="1"/>
    <col min="6028" max="6028" width="8" style="434" customWidth="1"/>
    <col min="6029" max="6029" width="8.85546875" style="434" customWidth="1"/>
    <col min="6030" max="6030" width="9.28515625" style="434" customWidth="1"/>
    <col min="6031" max="6031" width="10" style="434" customWidth="1"/>
    <col min="6032" max="6033" width="10.140625" style="434" customWidth="1"/>
    <col min="6034" max="6144" width="9.140625" style="434"/>
    <col min="6145" max="6145" width="6" style="434" customWidth="1"/>
    <col min="6146" max="6146" width="7.85546875" style="434" customWidth="1"/>
    <col min="6147" max="6147" width="6.85546875" style="434" customWidth="1"/>
    <col min="6148" max="6148" width="8" style="434" customWidth="1"/>
    <col min="6149" max="6149" width="8.140625" style="434" customWidth="1"/>
    <col min="6150" max="6150" width="8.28515625" style="434" customWidth="1"/>
    <col min="6151" max="6151" width="7.42578125" style="434" customWidth="1"/>
    <col min="6152" max="6152" width="6.28515625" style="434" customWidth="1"/>
    <col min="6153" max="6153" width="7.28515625" style="434" customWidth="1"/>
    <col min="6154" max="6154" width="9.28515625" style="434" customWidth="1"/>
    <col min="6155" max="6155" width="8.42578125" style="434" customWidth="1"/>
    <col min="6156" max="6156" width="9.7109375" style="434" customWidth="1"/>
    <col min="6157" max="6157" width="7.5703125" style="434" customWidth="1"/>
    <col min="6158" max="6160" width="7.42578125" style="434" customWidth="1"/>
    <col min="6161" max="6161" width="7.7109375" style="434" customWidth="1"/>
    <col min="6162" max="6162" width="7.28515625" style="434" customWidth="1"/>
    <col min="6163" max="6163" width="7.140625" style="434" customWidth="1"/>
    <col min="6164" max="6164" width="7.7109375" style="434" customWidth="1"/>
    <col min="6165" max="6165" width="9.5703125" style="434" customWidth="1"/>
    <col min="6166" max="6166" width="9.5703125" style="434" bestFit="1" customWidth="1"/>
    <col min="6167" max="6167" width="9.42578125" style="434" customWidth="1"/>
    <col min="6168" max="6168" width="7.7109375" style="434" customWidth="1"/>
    <col min="6169" max="6169" width="7.140625" style="434" customWidth="1"/>
    <col min="6170" max="6170" width="7.5703125" style="434" customWidth="1"/>
    <col min="6171" max="6171" width="7.28515625" style="434" customWidth="1"/>
    <col min="6172" max="6172" width="7.5703125" style="434" customWidth="1"/>
    <col min="6173" max="6173" width="9.85546875" style="434" customWidth="1"/>
    <col min="6174" max="6174" width="9" style="434" customWidth="1"/>
    <col min="6175" max="6175" width="8.5703125" style="434" customWidth="1"/>
    <col min="6176" max="6176" width="9.85546875" style="434" customWidth="1"/>
    <col min="6177" max="6177" width="9.5703125" style="434" customWidth="1"/>
    <col min="6178" max="6178" width="9.85546875" style="434" customWidth="1"/>
    <col min="6179" max="6179" width="7.42578125" style="434" customWidth="1"/>
    <col min="6180" max="6180" width="7.85546875" style="434" customWidth="1"/>
    <col min="6181" max="6182" width="6.85546875" style="434" customWidth="1"/>
    <col min="6183" max="6183" width="7.42578125" style="434" customWidth="1"/>
    <col min="6184" max="6184" width="8.42578125" style="434" customWidth="1"/>
    <col min="6185" max="6185" width="7.5703125" style="434" customWidth="1"/>
    <col min="6186" max="6186" width="7.28515625" style="434" customWidth="1"/>
    <col min="6187" max="6187" width="9.5703125" style="434" bestFit="1" customWidth="1"/>
    <col min="6188" max="6188" width="10.5703125" style="434" customWidth="1"/>
    <col min="6189" max="6189" width="9.5703125" style="434" customWidth="1"/>
    <col min="6190" max="6190" width="8" style="434" customWidth="1"/>
    <col min="6191" max="6191" width="6.28515625" style="434" customWidth="1"/>
    <col min="6192" max="6192" width="6.85546875" style="434" customWidth="1"/>
    <col min="6193" max="6193" width="7" style="434" customWidth="1"/>
    <col min="6194" max="6194" width="6.7109375" style="434" customWidth="1"/>
    <col min="6195" max="6195" width="9" style="434" customWidth="1"/>
    <col min="6196" max="6196" width="7.28515625" style="434" customWidth="1"/>
    <col min="6197" max="6197" width="8.28515625" style="434" customWidth="1"/>
    <col min="6198" max="6198" width="9.42578125" style="434" customWidth="1"/>
    <col min="6199" max="6199" width="10.28515625" style="434" customWidth="1"/>
    <col min="6200" max="6200" width="9.85546875" style="434" customWidth="1"/>
    <col min="6201" max="6201" width="8" style="434" customWidth="1"/>
    <col min="6202" max="6202" width="7.28515625" style="434" customWidth="1"/>
    <col min="6203" max="6203" width="7.140625" style="434" customWidth="1"/>
    <col min="6204" max="6204" width="7.7109375" style="434" customWidth="1"/>
    <col min="6205" max="6205" width="7.140625" style="434" customWidth="1"/>
    <col min="6206" max="6206" width="8.5703125" style="434" customWidth="1"/>
    <col min="6207" max="6207" width="6.42578125" style="434" customWidth="1"/>
    <col min="6208" max="6208" width="6.28515625" style="434" customWidth="1"/>
    <col min="6209" max="6209" width="9.28515625" style="434" customWidth="1"/>
    <col min="6210" max="6210" width="9.5703125" style="434" customWidth="1"/>
    <col min="6211" max="6211" width="10.7109375" style="434" customWidth="1"/>
    <col min="6212" max="6212" width="7" style="434" customWidth="1"/>
    <col min="6213" max="6213" width="7.140625" style="434" customWidth="1"/>
    <col min="6214" max="6214" width="7" style="434" customWidth="1"/>
    <col min="6215" max="6215" width="8" style="434" customWidth="1"/>
    <col min="6216" max="6216" width="6.28515625" style="434" customWidth="1"/>
    <col min="6217" max="6217" width="6.85546875" style="434" customWidth="1"/>
    <col min="6218" max="6218" width="5.85546875" style="434" customWidth="1"/>
    <col min="6219" max="6219" width="6.28515625" style="434" customWidth="1"/>
    <col min="6220" max="6220" width="9.28515625" style="434" customWidth="1"/>
    <col min="6221" max="6221" width="9.7109375" style="434" customWidth="1"/>
    <col min="6222" max="6222" width="6" style="434" customWidth="1"/>
    <col min="6223" max="6223" width="8.140625" style="434" customWidth="1"/>
    <col min="6224" max="6224" width="6.28515625" style="434" customWidth="1"/>
    <col min="6225" max="6225" width="7.140625" style="434" customWidth="1"/>
    <col min="6226" max="6226" width="6.85546875" style="434" customWidth="1"/>
    <col min="6227" max="6228" width="7.42578125" style="434" customWidth="1"/>
    <col min="6229" max="6229" width="7.140625" style="434" customWidth="1"/>
    <col min="6230" max="6230" width="7.85546875" style="434" customWidth="1"/>
    <col min="6231" max="6231" width="9.28515625" style="434" customWidth="1"/>
    <col min="6232" max="6232" width="8.5703125" style="434" customWidth="1"/>
    <col min="6233" max="6233" width="8.7109375" style="434" customWidth="1"/>
    <col min="6234" max="6234" width="6.7109375" style="434" customWidth="1"/>
    <col min="6235" max="6235" width="6.5703125" style="434" customWidth="1"/>
    <col min="6236" max="6236" width="7.85546875" style="434" customWidth="1"/>
    <col min="6237" max="6237" width="7.140625" style="434" customWidth="1"/>
    <col min="6238" max="6238" width="7.42578125" style="434" customWidth="1"/>
    <col min="6239" max="6240" width="7.140625" style="434" customWidth="1"/>
    <col min="6241" max="6241" width="7.42578125" style="434" customWidth="1"/>
    <col min="6242" max="6242" width="9.7109375" style="434" customWidth="1"/>
    <col min="6243" max="6243" width="9.28515625" style="434" customWidth="1"/>
    <col min="6244" max="6244" width="10.42578125" style="434" customWidth="1"/>
    <col min="6245" max="6245" width="7.28515625" style="434" customWidth="1"/>
    <col min="6246" max="6247" width="7.42578125" style="434" customWidth="1"/>
    <col min="6248" max="6248" width="7" style="434" customWidth="1"/>
    <col min="6249" max="6249" width="8" style="434" customWidth="1"/>
    <col min="6250" max="6250" width="7.42578125" style="434" customWidth="1"/>
    <col min="6251" max="6251" width="6.7109375" style="434" customWidth="1"/>
    <col min="6252" max="6252" width="7.28515625" style="434" customWidth="1"/>
    <col min="6253" max="6253" width="9.5703125" style="434" customWidth="1"/>
    <col min="6254" max="6254" width="8.42578125" style="434" customWidth="1"/>
    <col min="6255" max="6255" width="8.5703125" style="434" customWidth="1"/>
    <col min="6256" max="6256" width="7.42578125" style="434" customWidth="1"/>
    <col min="6257" max="6258" width="8" style="434" customWidth="1"/>
    <col min="6259" max="6260" width="7.28515625" style="434" customWidth="1"/>
    <col min="6261" max="6261" width="7.5703125" style="434" customWidth="1"/>
    <col min="6262" max="6262" width="7.140625" style="434" customWidth="1"/>
    <col min="6263" max="6263" width="7.85546875" style="434" customWidth="1"/>
    <col min="6264" max="6264" width="9.7109375" style="434" customWidth="1"/>
    <col min="6265" max="6265" width="9.28515625" style="434" customWidth="1"/>
    <col min="6266" max="6267" width="9" style="434" customWidth="1"/>
    <col min="6268" max="6268" width="7.85546875" style="434" customWidth="1"/>
    <col min="6269" max="6269" width="7" style="434" customWidth="1"/>
    <col min="6270" max="6271" width="7.7109375" style="434" customWidth="1"/>
    <col min="6272" max="6272" width="9.140625" style="434"/>
    <col min="6273" max="6273" width="6.42578125" style="434" customWidth="1"/>
    <col min="6274" max="6274" width="7.28515625" style="434" customWidth="1"/>
    <col min="6275" max="6275" width="9.28515625" style="434" customWidth="1"/>
    <col min="6276" max="6276" width="9.5703125" style="434" customWidth="1"/>
    <col min="6277" max="6277" width="9.28515625" style="434" customWidth="1"/>
    <col min="6278" max="6278" width="7.42578125" style="434" customWidth="1"/>
    <col min="6279" max="6279" width="6.7109375" style="434" customWidth="1"/>
    <col min="6280" max="6280" width="8" style="434" customWidth="1"/>
    <col min="6281" max="6281" width="8.28515625" style="434" customWidth="1"/>
    <col min="6282" max="6282" width="8.42578125" style="434" customWidth="1"/>
    <col min="6283" max="6283" width="8.5703125" style="434" customWidth="1"/>
    <col min="6284" max="6284" width="8" style="434" customWidth="1"/>
    <col min="6285" max="6285" width="8.85546875" style="434" customWidth="1"/>
    <col min="6286" max="6286" width="9.28515625" style="434" customWidth="1"/>
    <col min="6287" max="6287" width="10" style="434" customWidth="1"/>
    <col min="6288" max="6289" width="10.140625" style="434" customWidth="1"/>
    <col min="6290" max="6400" width="9.140625" style="434"/>
    <col min="6401" max="6401" width="6" style="434" customWidth="1"/>
    <col min="6402" max="6402" width="7.85546875" style="434" customWidth="1"/>
    <col min="6403" max="6403" width="6.85546875" style="434" customWidth="1"/>
    <col min="6404" max="6404" width="8" style="434" customWidth="1"/>
    <col min="6405" max="6405" width="8.140625" style="434" customWidth="1"/>
    <col min="6406" max="6406" width="8.28515625" style="434" customWidth="1"/>
    <col min="6407" max="6407" width="7.42578125" style="434" customWidth="1"/>
    <col min="6408" max="6408" width="6.28515625" style="434" customWidth="1"/>
    <col min="6409" max="6409" width="7.28515625" style="434" customWidth="1"/>
    <col min="6410" max="6410" width="9.28515625" style="434" customWidth="1"/>
    <col min="6411" max="6411" width="8.42578125" style="434" customWidth="1"/>
    <col min="6412" max="6412" width="9.7109375" style="434" customWidth="1"/>
    <col min="6413" max="6413" width="7.5703125" style="434" customWidth="1"/>
    <col min="6414" max="6416" width="7.42578125" style="434" customWidth="1"/>
    <col min="6417" max="6417" width="7.7109375" style="434" customWidth="1"/>
    <col min="6418" max="6418" width="7.28515625" style="434" customWidth="1"/>
    <col min="6419" max="6419" width="7.140625" style="434" customWidth="1"/>
    <col min="6420" max="6420" width="7.7109375" style="434" customWidth="1"/>
    <col min="6421" max="6421" width="9.5703125" style="434" customWidth="1"/>
    <col min="6422" max="6422" width="9.5703125" style="434" bestFit="1" customWidth="1"/>
    <col min="6423" max="6423" width="9.42578125" style="434" customWidth="1"/>
    <col min="6424" max="6424" width="7.7109375" style="434" customWidth="1"/>
    <col min="6425" max="6425" width="7.140625" style="434" customWidth="1"/>
    <col min="6426" max="6426" width="7.5703125" style="434" customWidth="1"/>
    <col min="6427" max="6427" width="7.28515625" style="434" customWidth="1"/>
    <col min="6428" max="6428" width="7.5703125" style="434" customWidth="1"/>
    <col min="6429" max="6429" width="9.85546875" style="434" customWidth="1"/>
    <col min="6430" max="6430" width="9" style="434" customWidth="1"/>
    <col min="6431" max="6431" width="8.5703125" style="434" customWidth="1"/>
    <col min="6432" max="6432" width="9.85546875" style="434" customWidth="1"/>
    <col min="6433" max="6433" width="9.5703125" style="434" customWidth="1"/>
    <col min="6434" max="6434" width="9.85546875" style="434" customWidth="1"/>
    <col min="6435" max="6435" width="7.42578125" style="434" customWidth="1"/>
    <col min="6436" max="6436" width="7.85546875" style="434" customWidth="1"/>
    <col min="6437" max="6438" width="6.85546875" style="434" customWidth="1"/>
    <col min="6439" max="6439" width="7.42578125" style="434" customWidth="1"/>
    <col min="6440" max="6440" width="8.42578125" style="434" customWidth="1"/>
    <col min="6441" max="6441" width="7.5703125" style="434" customWidth="1"/>
    <col min="6442" max="6442" width="7.28515625" style="434" customWidth="1"/>
    <col min="6443" max="6443" width="9.5703125" style="434" bestFit="1" customWidth="1"/>
    <col min="6444" max="6444" width="10.5703125" style="434" customWidth="1"/>
    <col min="6445" max="6445" width="9.5703125" style="434" customWidth="1"/>
    <col min="6446" max="6446" width="8" style="434" customWidth="1"/>
    <col min="6447" max="6447" width="6.28515625" style="434" customWidth="1"/>
    <col min="6448" max="6448" width="6.85546875" style="434" customWidth="1"/>
    <col min="6449" max="6449" width="7" style="434" customWidth="1"/>
    <col min="6450" max="6450" width="6.7109375" style="434" customWidth="1"/>
    <col min="6451" max="6451" width="9" style="434" customWidth="1"/>
    <col min="6452" max="6452" width="7.28515625" style="434" customWidth="1"/>
    <col min="6453" max="6453" width="8.28515625" style="434" customWidth="1"/>
    <col min="6454" max="6454" width="9.42578125" style="434" customWidth="1"/>
    <col min="6455" max="6455" width="10.28515625" style="434" customWidth="1"/>
    <col min="6456" max="6456" width="9.85546875" style="434" customWidth="1"/>
    <col min="6457" max="6457" width="8" style="434" customWidth="1"/>
    <col min="6458" max="6458" width="7.28515625" style="434" customWidth="1"/>
    <col min="6459" max="6459" width="7.140625" style="434" customWidth="1"/>
    <col min="6460" max="6460" width="7.7109375" style="434" customWidth="1"/>
    <col min="6461" max="6461" width="7.140625" style="434" customWidth="1"/>
    <col min="6462" max="6462" width="8.5703125" style="434" customWidth="1"/>
    <col min="6463" max="6463" width="6.42578125" style="434" customWidth="1"/>
    <col min="6464" max="6464" width="6.28515625" style="434" customWidth="1"/>
    <col min="6465" max="6465" width="9.28515625" style="434" customWidth="1"/>
    <col min="6466" max="6466" width="9.5703125" style="434" customWidth="1"/>
    <col min="6467" max="6467" width="10.7109375" style="434" customWidth="1"/>
    <col min="6468" max="6468" width="7" style="434" customWidth="1"/>
    <col min="6469" max="6469" width="7.140625" style="434" customWidth="1"/>
    <col min="6470" max="6470" width="7" style="434" customWidth="1"/>
    <col min="6471" max="6471" width="8" style="434" customWidth="1"/>
    <col min="6472" max="6472" width="6.28515625" style="434" customWidth="1"/>
    <col min="6473" max="6473" width="6.85546875" style="434" customWidth="1"/>
    <col min="6474" max="6474" width="5.85546875" style="434" customWidth="1"/>
    <col min="6475" max="6475" width="6.28515625" style="434" customWidth="1"/>
    <col min="6476" max="6476" width="9.28515625" style="434" customWidth="1"/>
    <col min="6477" max="6477" width="9.7109375" style="434" customWidth="1"/>
    <col min="6478" max="6478" width="6" style="434" customWidth="1"/>
    <col min="6479" max="6479" width="8.140625" style="434" customWidth="1"/>
    <col min="6480" max="6480" width="6.28515625" style="434" customWidth="1"/>
    <col min="6481" max="6481" width="7.140625" style="434" customWidth="1"/>
    <col min="6482" max="6482" width="6.85546875" style="434" customWidth="1"/>
    <col min="6483" max="6484" width="7.42578125" style="434" customWidth="1"/>
    <col min="6485" max="6485" width="7.140625" style="434" customWidth="1"/>
    <col min="6486" max="6486" width="7.85546875" style="434" customWidth="1"/>
    <col min="6487" max="6487" width="9.28515625" style="434" customWidth="1"/>
    <col min="6488" max="6488" width="8.5703125" style="434" customWidth="1"/>
    <col min="6489" max="6489" width="8.7109375" style="434" customWidth="1"/>
    <col min="6490" max="6490" width="6.7109375" style="434" customWidth="1"/>
    <col min="6491" max="6491" width="6.5703125" style="434" customWidth="1"/>
    <col min="6492" max="6492" width="7.85546875" style="434" customWidth="1"/>
    <col min="6493" max="6493" width="7.140625" style="434" customWidth="1"/>
    <col min="6494" max="6494" width="7.42578125" style="434" customWidth="1"/>
    <col min="6495" max="6496" width="7.140625" style="434" customWidth="1"/>
    <col min="6497" max="6497" width="7.42578125" style="434" customWidth="1"/>
    <col min="6498" max="6498" width="9.7109375" style="434" customWidth="1"/>
    <col min="6499" max="6499" width="9.28515625" style="434" customWidth="1"/>
    <col min="6500" max="6500" width="10.42578125" style="434" customWidth="1"/>
    <col min="6501" max="6501" width="7.28515625" style="434" customWidth="1"/>
    <col min="6502" max="6503" width="7.42578125" style="434" customWidth="1"/>
    <col min="6504" max="6504" width="7" style="434" customWidth="1"/>
    <col min="6505" max="6505" width="8" style="434" customWidth="1"/>
    <col min="6506" max="6506" width="7.42578125" style="434" customWidth="1"/>
    <col min="6507" max="6507" width="6.7109375" style="434" customWidth="1"/>
    <col min="6508" max="6508" width="7.28515625" style="434" customWidth="1"/>
    <col min="6509" max="6509" width="9.5703125" style="434" customWidth="1"/>
    <col min="6510" max="6510" width="8.42578125" style="434" customWidth="1"/>
    <col min="6511" max="6511" width="8.5703125" style="434" customWidth="1"/>
    <col min="6512" max="6512" width="7.42578125" style="434" customWidth="1"/>
    <col min="6513" max="6514" width="8" style="434" customWidth="1"/>
    <col min="6515" max="6516" width="7.28515625" style="434" customWidth="1"/>
    <col min="6517" max="6517" width="7.5703125" style="434" customWidth="1"/>
    <col min="6518" max="6518" width="7.140625" style="434" customWidth="1"/>
    <col min="6519" max="6519" width="7.85546875" style="434" customWidth="1"/>
    <col min="6520" max="6520" width="9.7109375" style="434" customWidth="1"/>
    <col min="6521" max="6521" width="9.28515625" style="434" customWidth="1"/>
    <col min="6522" max="6523" width="9" style="434" customWidth="1"/>
    <col min="6524" max="6524" width="7.85546875" style="434" customWidth="1"/>
    <col min="6525" max="6525" width="7" style="434" customWidth="1"/>
    <col min="6526" max="6527" width="7.7109375" style="434" customWidth="1"/>
    <col min="6528" max="6528" width="9.140625" style="434"/>
    <col min="6529" max="6529" width="6.42578125" style="434" customWidth="1"/>
    <col min="6530" max="6530" width="7.28515625" style="434" customWidth="1"/>
    <col min="6531" max="6531" width="9.28515625" style="434" customWidth="1"/>
    <col min="6532" max="6532" width="9.5703125" style="434" customWidth="1"/>
    <col min="6533" max="6533" width="9.28515625" style="434" customWidth="1"/>
    <col min="6534" max="6534" width="7.42578125" style="434" customWidth="1"/>
    <col min="6535" max="6535" width="6.7109375" style="434" customWidth="1"/>
    <col min="6536" max="6536" width="8" style="434" customWidth="1"/>
    <col min="6537" max="6537" width="8.28515625" style="434" customWidth="1"/>
    <col min="6538" max="6538" width="8.42578125" style="434" customWidth="1"/>
    <col min="6539" max="6539" width="8.5703125" style="434" customWidth="1"/>
    <col min="6540" max="6540" width="8" style="434" customWidth="1"/>
    <col min="6541" max="6541" width="8.85546875" style="434" customWidth="1"/>
    <col min="6542" max="6542" width="9.28515625" style="434" customWidth="1"/>
    <col min="6543" max="6543" width="10" style="434" customWidth="1"/>
    <col min="6544" max="6545" width="10.140625" style="434" customWidth="1"/>
    <col min="6546" max="6656" width="9.140625" style="434"/>
    <col min="6657" max="6657" width="6" style="434" customWidth="1"/>
    <col min="6658" max="6658" width="7.85546875" style="434" customWidth="1"/>
    <col min="6659" max="6659" width="6.85546875" style="434" customWidth="1"/>
    <col min="6660" max="6660" width="8" style="434" customWidth="1"/>
    <col min="6661" max="6661" width="8.140625" style="434" customWidth="1"/>
    <col min="6662" max="6662" width="8.28515625" style="434" customWidth="1"/>
    <col min="6663" max="6663" width="7.42578125" style="434" customWidth="1"/>
    <col min="6664" max="6664" width="6.28515625" style="434" customWidth="1"/>
    <col min="6665" max="6665" width="7.28515625" style="434" customWidth="1"/>
    <col min="6666" max="6666" width="9.28515625" style="434" customWidth="1"/>
    <col min="6667" max="6667" width="8.42578125" style="434" customWidth="1"/>
    <col min="6668" max="6668" width="9.7109375" style="434" customWidth="1"/>
    <col min="6669" max="6669" width="7.5703125" style="434" customWidth="1"/>
    <col min="6670" max="6672" width="7.42578125" style="434" customWidth="1"/>
    <col min="6673" max="6673" width="7.7109375" style="434" customWidth="1"/>
    <col min="6674" max="6674" width="7.28515625" style="434" customWidth="1"/>
    <col min="6675" max="6675" width="7.140625" style="434" customWidth="1"/>
    <col min="6676" max="6676" width="7.7109375" style="434" customWidth="1"/>
    <col min="6677" max="6677" width="9.5703125" style="434" customWidth="1"/>
    <col min="6678" max="6678" width="9.5703125" style="434" bestFit="1" customWidth="1"/>
    <col min="6679" max="6679" width="9.42578125" style="434" customWidth="1"/>
    <col min="6680" max="6680" width="7.7109375" style="434" customWidth="1"/>
    <col min="6681" max="6681" width="7.140625" style="434" customWidth="1"/>
    <col min="6682" max="6682" width="7.5703125" style="434" customWidth="1"/>
    <col min="6683" max="6683" width="7.28515625" style="434" customWidth="1"/>
    <col min="6684" max="6684" width="7.5703125" style="434" customWidth="1"/>
    <col min="6685" max="6685" width="9.85546875" style="434" customWidth="1"/>
    <col min="6686" max="6686" width="9" style="434" customWidth="1"/>
    <col min="6687" max="6687" width="8.5703125" style="434" customWidth="1"/>
    <col min="6688" max="6688" width="9.85546875" style="434" customWidth="1"/>
    <col min="6689" max="6689" width="9.5703125" style="434" customWidth="1"/>
    <col min="6690" max="6690" width="9.85546875" style="434" customWidth="1"/>
    <col min="6691" max="6691" width="7.42578125" style="434" customWidth="1"/>
    <col min="6692" max="6692" width="7.85546875" style="434" customWidth="1"/>
    <col min="6693" max="6694" width="6.85546875" style="434" customWidth="1"/>
    <col min="6695" max="6695" width="7.42578125" style="434" customWidth="1"/>
    <col min="6696" max="6696" width="8.42578125" style="434" customWidth="1"/>
    <col min="6697" max="6697" width="7.5703125" style="434" customWidth="1"/>
    <col min="6698" max="6698" width="7.28515625" style="434" customWidth="1"/>
    <col min="6699" max="6699" width="9.5703125" style="434" bestFit="1" customWidth="1"/>
    <col min="6700" max="6700" width="10.5703125" style="434" customWidth="1"/>
    <col min="6701" max="6701" width="9.5703125" style="434" customWidth="1"/>
    <col min="6702" max="6702" width="8" style="434" customWidth="1"/>
    <col min="6703" max="6703" width="6.28515625" style="434" customWidth="1"/>
    <col min="6704" max="6704" width="6.85546875" style="434" customWidth="1"/>
    <col min="6705" max="6705" width="7" style="434" customWidth="1"/>
    <col min="6706" max="6706" width="6.7109375" style="434" customWidth="1"/>
    <col min="6707" max="6707" width="9" style="434" customWidth="1"/>
    <col min="6708" max="6708" width="7.28515625" style="434" customWidth="1"/>
    <col min="6709" max="6709" width="8.28515625" style="434" customWidth="1"/>
    <col min="6710" max="6710" width="9.42578125" style="434" customWidth="1"/>
    <col min="6711" max="6711" width="10.28515625" style="434" customWidth="1"/>
    <col min="6712" max="6712" width="9.85546875" style="434" customWidth="1"/>
    <col min="6713" max="6713" width="8" style="434" customWidth="1"/>
    <col min="6714" max="6714" width="7.28515625" style="434" customWidth="1"/>
    <col min="6715" max="6715" width="7.140625" style="434" customWidth="1"/>
    <col min="6716" max="6716" width="7.7109375" style="434" customWidth="1"/>
    <col min="6717" max="6717" width="7.140625" style="434" customWidth="1"/>
    <col min="6718" max="6718" width="8.5703125" style="434" customWidth="1"/>
    <col min="6719" max="6719" width="6.42578125" style="434" customWidth="1"/>
    <col min="6720" max="6720" width="6.28515625" style="434" customWidth="1"/>
    <col min="6721" max="6721" width="9.28515625" style="434" customWidth="1"/>
    <col min="6722" max="6722" width="9.5703125" style="434" customWidth="1"/>
    <col min="6723" max="6723" width="10.7109375" style="434" customWidth="1"/>
    <col min="6724" max="6724" width="7" style="434" customWidth="1"/>
    <col min="6725" max="6725" width="7.140625" style="434" customWidth="1"/>
    <col min="6726" max="6726" width="7" style="434" customWidth="1"/>
    <col min="6727" max="6727" width="8" style="434" customWidth="1"/>
    <col min="6728" max="6728" width="6.28515625" style="434" customWidth="1"/>
    <col min="6729" max="6729" width="6.85546875" style="434" customWidth="1"/>
    <col min="6730" max="6730" width="5.85546875" style="434" customWidth="1"/>
    <col min="6731" max="6731" width="6.28515625" style="434" customWidth="1"/>
    <col min="6732" max="6732" width="9.28515625" style="434" customWidth="1"/>
    <col min="6733" max="6733" width="9.7109375" style="434" customWidth="1"/>
    <col min="6734" max="6734" width="6" style="434" customWidth="1"/>
    <col min="6735" max="6735" width="8.140625" style="434" customWidth="1"/>
    <col min="6736" max="6736" width="6.28515625" style="434" customWidth="1"/>
    <col min="6737" max="6737" width="7.140625" style="434" customWidth="1"/>
    <col min="6738" max="6738" width="6.85546875" style="434" customWidth="1"/>
    <col min="6739" max="6740" width="7.42578125" style="434" customWidth="1"/>
    <col min="6741" max="6741" width="7.140625" style="434" customWidth="1"/>
    <col min="6742" max="6742" width="7.85546875" style="434" customWidth="1"/>
    <col min="6743" max="6743" width="9.28515625" style="434" customWidth="1"/>
    <col min="6744" max="6744" width="8.5703125" style="434" customWidth="1"/>
    <col min="6745" max="6745" width="8.7109375" style="434" customWidth="1"/>
    <col min="6746" max="6746" width="6.7109375" style="434" customWidth="1"/>
    <col min="6747" max="6747" width="6.5703125" style="434" customWidth="1"/>
    <col min="6748" max="6748" width="7.85546875" style="434" customWidth="1"/>
    <col min="6749" max="6749" width="7.140625" style="434" customWidth="1"/>
    <col min="6750" max="6750" width="7.42578125" style="434" customWidth="1"/>
    <col min="6751" max="6752" width="7.140625" style="434" customWidth="1"/>
    <col min="6753" max="6753" width="7.42578125" style="434" customWidth="1"/>
    <col min="6754" max="6754" width="9.7109375" style="434" customWidth="1"/>
    <col min="6755" max="6755" width="9.28515625" style="434" customWidth="1"/>
    <col min="6756" max="6756" width="10.42578125" style="434" customWidth="1"/>
    <col min="6757" max="6757" width="7.28515625" style="434" customWidth="1"/>
    <col min="6758" max="6759" width="7.42578125" style="434" customWidth="1"/>
    <col min="6760" max="6760" width="7" style="434" customWidth="1"/>
    <col min="6761" max="6761" width="8" style="434" customWidth="1"/>
    <col min="6762" max="6762" width="7.42578125" style="434" customWidth="1"/>
    <col min="6763" max="6763" width="6.7109375" style="434" customWidth="1"/>
    <col min="6764" max="6764" width="7.28515625" style="434" customWidth="1"/>
    <col min="6765" max="6765" width="9.5703125" style="434" customWidth="1"/>
    <col min="6766" max="6766" width="8.42578125" style="434" customWidth="1"/>
    <col min="6767" max="6767" width="8.5703125" style="434" customWidth="1"/>
    <col min="6768" max="6768" width="7.42578125" style="434" customWidth="1"/>
    <col min="6769" max="6770" width="8" style="434" customWidth="1"/>
    <col min="6771" max="6772" width="7.28515625" style="434" customWidth="1"/>
    <col min="6773" max="6773" width="7.5703125" style="434" customWidth="1"/>
    <col min="6774" max="6774" width="7.140625" style="434" customWidth="1"/>
    <col min="6775" max="6775" width="7.85546875" style="434" customWidth="1"/>
    <col min="6776" max="6776" width="9.7109375" style="434" customWidth="1"/>
    <col min="6777" max="6777" width="9.28515625" style="434" customWidth="1"/>
    <col min="6778" max="6779" width="9" style="434" customWidth="1"/>
    <col min="6780" max="6780" width="7.85546875" style="434" customWidth="1"/>
    <col min="6781" max="6781" width="7" style="434" customWidth="1"/>
    <col min="6782" max="6783" width="7.7109375" style="434" customWidth="1"/>
    <col min="6784" max="6784" width="9.140625" style="434"/>
    <col min="6785" max="6785" width="6.42578125" style="434" customWidth="1"/>
    <col min="6786" max="6786" width="7.28515625" style="434" customWidth="1"/>
    <col min="6787" max="6787" width="9.28515625" style="434" customWidth="1"/>
    <col min="6788" max="6788" width="9.5703125" style="434" customWidth="1"/>
    <col min="6789" max="6789" width="9.28515625" style="434" customWidth="1"/>
    <col min="6790" max="6790" width="7.42578125" style="434" customWidth="1"/>
    <col min="6791" max="6791" width="6.7109375" style="434" customWidth="1"/>
    <col min="6792" max="6792" width="8" style="434" customWidth="1"/>
    <col min="6793" max="6793" width="8.28515625" style="434" customWidth="1"/>
    <col min="6794" max="6794" width="8.42578125" style="434" customWidth="1"/>
    <col min="6795" max="6795" width="8.5703125" style="434" customWidth="1"/>
    <col min="6796" max="6796" width="8" style="434" customWidth="1"/>
    <col min="6797" max="6797" width="8.85546875" style="434" customWidth="1"/>
    <col min="6798" max="6798" width="9.28515625" style="434" customWidth="1"/>
    <col min="6799" max="6799" width="10" style="434" customWidth="1"/>
    <col min="6800" max="6801" width="10.140625" style="434" customWidth="1"/>
    <col min="6802" max="6912" width="9.140625" style="434"/>
    <col min="6913" max="6913" width="6" style="434" customWidth="1"/>
    <col min="6914" max="6914" width="7.85546875" style="434" customWidth="1"/>
    <col min="6915" max="6915" width="6.85546875" style="434" customWidth="1"/>
    <col min="6916" max="6916" width="8" style="434" customWidth="1"/>
    <col min="6917" max="6917" width="8.140625" style="434" customWidth="1"/>
    <col min="6918" max="6918" width="8.28515625" style="434" customWidth="1"/>
    <col min="6919" max="6919" width="7.42578125" style="434" customWidth="1"/>
    <col min="6920" max="6920" width="6.28515625" style="434" customWidth="1"/>
    <col min="6921" max="6921" width="7.28515625" style="434" customWidth="1"/>
    <col min="6922" max="6922" width="9.28515625" style="434" customWidth="1"/>
    <col min="6923" max="6923" width="8.42578125" style="434" customWidth="1"/>
    <col min="6924" max="6924" width="9.7109375" style="434" customWidth="1"/>
    <col min="6925" max="6925" width="7.5703125" style="434" customWidth="1"/>
    <col min="6926" max="6928" width="7.42578125" style="434" customWidth="1"/>
    <col min="6929" max="6929" width="7.7109375" style="434" customWidth="1"/>
    <col min="6930" max="6930" width="7.28515625" style="434" customWidth="1"/>
    <col min="6931" max="6931" width="7.140625" style="434" customWidth="1"/>
    <col min="6932" max="6932" width="7.7109375" style="434" customWidth="1"/>
    <col min="6933" max="6933" width="9.5703125" style="434" customWidth="1"/>
    <col min="6934" max="6934" width="9.5703125" style="434" bestFit="1" customWidth="1"/>
    <col min="6935" max="6935" width="9.42578125" style="434" customWidth="1"/>
    <col min="6936" max="6936" width="7.7109375" style="434" customWidth="1"/>
    <col min="6937" max="6937" width="7.140625" style="434" customWidth="1"/>
    <col min="6938" max="6938" width="7.5703125" style="434" customWidth="1"/>
    <col min="6939" max="6939" width="7.28515625" style="434" customWidth="1"/>
    <col min="6940" max="6940" width="7.5703125" style="434" customWidth="1"/>
    <col min="6941" max="6941" width="9.85546875" style="434" customWidth="1"/>
    <col min="6942" max="6942" width="9" style="434" customWidth="1"/>
    <col min="6943" max="6943" width="8.5703125" style="434" customWidth="1"/>
    <col min="6944" max="6944" width="9.85546875" style="434" customWidth="1"/>
    <col min="6945" max="6945" width="9.5703125" style="434" customWidth="1"/>
    <col min="6946" max="6946" width="9.85546875" style="434" customWidth="1"/>
    <col min="6947" max="6947" width="7.42578125" style="434" customWidth="1"/>
    <col min="6948" max="6948" width="7.85546875" style="434" customWidth="1"/>
    <col min="6949" max="6950" width="6.85546875" style="434" customWidth="1"/>
    <col min="6951" max="6951" width="7.42578125" style="434" customWidth="1"/>
    <col min="6952" max="6952" width="8.42578125" style="434" customWidth="1"/>
    <col min="6953" max="6953" width="7.5703125" style="434" customWidth="1"/>
    <col min="6954" max="6954" width="7.28515625" style="434" customWidth="1"/>
    <col min="6955" max="6955" width="9.5703125" style="434" bestFit="1" customWidth="1"/>
    <col min="6956" max="6956" width="10.5703125" style="434" customWidth="1"/>
    <col min="6957" max="6957" width="9.5703125" style="434" customWidth="1"/>
    <col min="6958" max="6958" width="8" style="434" customWidth="1"/>
    <col min="6959" max="6959" width="6.28515625" style="434" customWidth="1"/>
    <col min="6960" max="6960" width="6.85546875" style="434" customWidth="1"/>
    <col min="6961" max="6961" width="7" style="434" customWidth="1"/>
    <col min="6962" max="6962" width="6.7109375" style="434" customWidth="1"/>
    <col min="6963" max="6963" width="9" style="434" customWidth="1"/>
    <col min="6964" max="6964" width="7.28515625" style="434" customWidth="1"/>
    <col min="6965" max="6965" width="8.28515625" style="434" customWidth="1"/>
    <col min="6966" max="6966" width="9.42578125" style="434" customWidth="1"/>
    <col min="6967" max="6967" width="10.28515625" style="434" customWidth="1"/>
    <col min="6968" max="6968" width="9.85546875" style="434" customWidth="1"/>
    <col min="6969" max="6969" width="8" style="434" customWidth="1"/>
    <col min="6970" max="6970" width="7.28515625" style="434" customWidth="1"/>
    <col min="6971" max="6971" width="7.140625" style="434" customWidth="1"/>
    <col min="6972" max="6972" width="7.7109375" style="434" customWidth="1"/>
    <col min="6973" max="6973" width="7.140625" style="434" customWidth="1"/>
    <col min="6974" max="6974" width="8.5703125" style="434" customWidth="1"/>
    <col min="6975" max="6975" width="6.42578125" style="434" customWidth="1"/>
    <col min="6976" max="6976" width="6.28515625" style="434" customWidth="1"/>
    <col min="6977" max="6977" width="9.28515625" style="434" customWidth="1"/>
    <col min="6978" max="6978" width="9.5703125" style="434" customWidth="1"/>
    <col min="6979" max="6979" width="10.7109375" style="434" customWidth="1"/>
    <col min="6980" max="6980" width="7" style="434" customWidth="1"/>
    <col min="6981" max="6981" width="7.140625" style="434" customWidth="1"/>
    <col min="6982" max="6982" width="7" style="434" customWidth="1"/>
    <col min="6983" max="6983" width="8" style="434" customWidth="1"/>
    <col min="6984" max="6984" width="6.28515625" style="434" customWidth="1"/>
    <col min="6985" max="6985" width="6.85546875" style="434" customWidth="1"/>
    <col min="6986" max="6986" width="5.85546875" style="434" customWidth="1"/>
    <col min="6987" max="6987" width="6.28515625" style="434" customWidth="1"/>
    <col min="6988" max="6988" width="9.28515625" style="434" customWidth="1"/>
    <col min="6989" max="6989" width="9.7109375" style="434" customWidth="1"/>
    <col min="6990" max="6990" width="6" style="434" customWidth="1"/>
    <col min="6991" max="6991" width="8.140625" style="434" customWidth="1"/>
    <col min="6992" max="6992" width="6.28515625" style="434" customWidth="1"/>
    <col min="6993" max="6993" width="7.140625" style="434" customWidth="1"/>
    <col min="6994" max="6994" width="6.85546875" style="434" customWidth="1"/>
    <col min="6995" max="6996" width="7.42578125" style="434" customWidth="1"/>
    <col min="6997" max="6997" width="7.140625" style="434" customWidth="1"/>
    <col min="6998" max="6998" width="7.85546875" style="434" customWidth="1"/>
    <col min="6999" max="6999" width="9.28515625" style="434" customWidth="1"/>
    <col min="7000" max="7000" width="8.5703125" style="434" customWidth="1"/>
    <col min="7001" max="7001" width="8.7109375" style="434" customWidth="1"/>
    <col min="7002" max="7002" width="6.7109375" style="434" customWidth="1"/>
    <col min="7003" max="7003" width="6.5703125" style="434" customWidth="1"/>
    <col min="7004" max="7004" width="7.85546875" style="434" customWidth="1"/>
    <col min="7005" max="7005" width="7.140625" style="434" customWidth="1"/>
    <col min="7006" max="7006" width="7.42578125" style="434" customWidth="1"/>
    <col min="7007" max="7008" width="7.140625" style="434" customWidth="1"/>
    <col min="7009" max="7009" width="7.42578125" style="434" customWidth="1"/>
    <col min="7010" max="7010" width="9.7109375" style="434" customWidth="1"/>
    <col min="7011" max="7011" width="9.28515625" style="434" customWidth="1"/>
    <col min="7012" max="7012" width="10.42578125" style="434" customWidth="1"/>
    <col min="7013" max="7013" width="7.28515625" style="434" customWidth="1"/>
    <col min="7014" max="7015" width="7.42578125" style="434" customWidth="1"/>
    <col min="7016" max="7016" width="7" style="434" customWidth="1"/>
    <col min="7017" max="7017" width="8" style="434" customWidth="1"/>
    <col min="7018" max="7018" width="7.42578125" style="434" customWidth="1"/>
    <col min="7019" max="7019" width="6.7109375" style="434" customWidth="1"/>
    <col min="7020" max="7020" width="7.28515625" style="434" customWidth="1"/>
    <col min="7021" max="7021" width="9.5703125" style="434" customWidth="1"/>
    <col min="7022" max="7022" width="8.42578125" style="434" customWidth="1"/>
    <col min="7023" max="7023" width="8.5703125" style="434" customWidth="1"/>
    <col min="7024" max="7024" width="7.42578125" style="434" customWidth="1"/>
    <col min="7025" max="7026" width="8" style="434" customWidth="1"/>
    <col min="7027" max="7028" width="7.28515625" style="434" customWidth="1"/>
    <col min="7029" max="7029" width="7.5703125" style="434" customWidth="1"/>
    <col min="7030" max="7030" width="7.140625" style="434" customWidth="1"/>
    <col min="7031" max="7031" width="7.85546875" style="434" customWidth="1"/>
    <col min="7032" max="7032" width="9.7109375" style="434" customWidth="1"/>
    <col min="7033" max="7033" width="9.28515625" style="434" customWidth="1"/>
    <col min="7034" max="7035" width="9" style="434" customWidth="1"/>
    <col min="7036" max="7036" width="7.85546875" style="434" customWidth="1"/>
    <col min="7037" max="7037" width="7" style="434" customWidth="1"/>
    <col min="7038" max="7039" width="7.7109375" style="434" customWidth="1"/>
    <col min="7040" max="7040" width="9.140625" style="434"/>
    <col min="7041" max="7041" width="6.42578125" style="434" customWidth="1"/>
    <col min="7042" max="7042" width="7.28515625" style="434" customWidth="1"/>
    <col min="7043" max="7043" width="9.28515625" style="434" customWidth="1"/>
    <col min="7044" max="7044" width="9.5703125" style="434" customWidth="1"/>
    <col min="7045" max="7045" width="9.28515625" style="434" customWidth="1"/>
    <col min="7046" max="7046" width="7.42578125" style="434" customWidth="1"/>
    <col min="7047" max="7047" width="6.7109375" style="434" customWidth="1"/>
    <col min="7048" max="7048" width="8" style="434" customWidth="1"/>
    <col min="7049" max="7049" width="8.28515625" style="434" customWidth="1"/>
    <col min="7050" max="7050" width="8.42578125" style="434" customWidth="1"/>
    <col min="7051" max="7051" width="8.5703125" style="434" customWidth="1"/>
    <col min="7052" max="7052" width="8" style="434" customWidth="1"/>
    <col min="7053" max="7053" width="8.85546875" style="434" customWidth="1"/>
    <col min="7054" max="7054" width="9.28515625" style="434" customWidth="1"/>
    <col min="7055" max="7055" width="10" style="434" customWidth="1"/>
    <col min="7056" max="7057" width="10.140625" style="434" customWidth="1"/>
    <col min="7058" max="7168" width="9.140625" style="434"/>
    <col min="7169" max="7169" width="6" style="434" customWidth="1"/>
    <col min="7170" max="7170" width="7.85546875" style="434" customWidth="1"/>
    <col min="7171" max="7171" width="6.85546875" style="434" customWidth="1"/>
    <col min="7172" max="7172" width="8" style="434" customWidth="1"/>
    <col min="7173" max="7173" width="8.140625" style="434" customWidth="1"/>
    <col min="7174" max="7174" width="8.28515625" style="434" customWidth="1"/>
    <col min="7175" max="7175" width="7.42578125" style="434" customWidth="1"/>
    <col min="7176" max="7176" width="6.28515625" style="434" customWidth="1"/>
    <col min="7177" max="7177" width="7.28515625" style="434" customWidth="1"/>
    <col min="7178" max="7178" width="9.28515625" style="434" customWidth="1"/>
    <col min="7179" max="7179" width="8.42578125" style="434" customWidth="1"/>
    <col min="7180" max="7180" width="9.7109375" style="434" customWidth="1"/>
    <col min="7181" max="7181" width="7.5703125" style="434" customWidth="1"/>
    <col min="7182" max="7184" width="7.42578125" style="434" customWidth="1"/>
    <col min="7185" max="7185" width="7.7109375" style="434" customWidth="1"/>
    <col min="7186" max="7186" width="7.28515625" style="434" customWidth="1"/>
    <col min="7187" max="7187" width="7.140625" style="434" customWidth="1"/>
    <col min="7188" max="7188" width="7.7109375" style="434" customWidth="1"/>
    <col min="7189" max="7189" width="9.5703125" style="434" customWidth="1"/>
    <col min="7190" max="7190" width="9.5703125" style="434" bestFit="1" customWidth="1"/>
    <col min="7191" max="7191" width="9.42578125" style="434" customWidth="1"/>
    <col min="7192" max="7192" width="7.7109375" style="434" customWidth="1"/>
    <col min="7193" max="7193" width="7.140625" style="434" customWidth="1"/>
    <col min="7194" max="7194" width="7.5703125" style="434" customWidth="1"/>
    <col min="7195" max="7195" width="7.28515625" style="434" customWidth="1"/>
    <col min="7196" max="7196" width="7.5703125" style="434" customWidth="1"/>
    <col min="7197" max="7197" width="9.85546875" style="434" customWidth="1"/>
    <col min="7198" max="7198" width="9" style="434" customWidth="1"/>
    <col min="7199" max="7199" width="8.5703125" style="434" customWidth="1"/>
    <col min="7200" max="7200" width="9.85546875" style="434" customWidth="1"/>
    <col min="7201" max="7201" width="9.5703125" style="434" customWidth="1"/>
    <col min="7202" max="7202" width="9.85546875" style="434" customWidth="1"/>
    <col min="7203" max="7203" width="7.42578125" style="434" customWidth="1"/>
    <col min="7204" max="7204" width="7.85546875" style="434" customWidth="1"/>
    <col min="7205" max="7206" width="6.85546875" style="434" customWidth="1"/>
    <col min="7207" max="7207" width="7.42578125" style="434" customWidth="1"/>
    <col min="7208" max="7208" width="8.42578125" style="434" customWidth="1"/>
    <col min="7209" max="7209" width="7.5703125" style="434" customWidth="1"/>
    <col min="7210" max="7210" width="7.28515625" style="434" customWidth="1"/>
    <col min="7211" max="7211" width="9.5703125" style="434" bestFit="1" customWidth="1"/>
    <col min="7212" max="7212" width="10.5703125" style="434" customWidth="1"/>
    <col min="7213" max="7213" width="9.5703125" style="434" customWidth="1"/>
    <col min="7214" max="7214" width="8" style="434" customWidth="1"/>
    <col min="7215" max="7215" width="6.28515625" style="434" customWidth="1"/>
    <col min="7216" max="7216" width="6.85546875" style="434" customWidth="1"/>
    <col min="7217" max="7217" width="7" style="434" customWidth="1"/>
    <col min="7218" max="7218" width="6.7109375" style="434" customWidth="1"/>
    <col min="7219" max="7219" width="9" style="434" customWidth="1"/>
    <col min="7220" max="7220" width="7.28515625" style="434" customWidth="1"/>
    <col min="7221" max="7221" width="8.28515625" style="434" customWidth="1"/>
    <col min="7222" max="7222" width="9.42578125" style="434" customWidth="1"/>
    <col min="7223" max="7223" width="10.28515625" style="434" customWidth="1"/>
    <col min="7224" max="7224" width="9.85546875" style="434" customWidth="1"/>
    <col min="7225" max="7225" width="8" style="434" customWidth="1"/>
    <col min="7226" max="7226" width="7.28515625" style="434" customWidth="1"/>
    <col min="7227" max="7227" width="7.140625" style="434" customWidth="1"/>
    <col min="7228" max="7228" width="7.7109375" style="434" customWidth="1"/>
    <col min="7229" max="7229" width="7.140625" style="434" customWidth="1"/>
    <col min="7230" max="7230" width="8.5703125" style="434" customWidth="1"/>
    <col min="7231" max="7231" width="6.42578125" style="434" customWidth="1"/>
    <col min="7232" max="7232" width="6.28515625" style="434" customWidth="1"/>
    <col min="7233" max="7233" width="9.28515625" style="434" customWidth="1"/>
    <col min="7234" max="7234" width="9.5703125" style="434" customWidth="1"/>
    <col min="7235" max="7235" width="10.7109375" style="434" customWidth="1"/>
    <col min="7236" max="7236" width="7" style="434" customWidth="1"/>
    <col min="7237" max="7237" width="7.140625" style="434" customWidth="1"/>
    <col min="7238" max="7238" width="7" style="434" customWidth="1"/>
    <col min="7239" max="7239" width="8" style="434" customWidth="1"/>
    <col min="7240" max="7240" width="6.28515625" style="434" customWidth="1"/>
    <col min="7241" max="7241" width="6.85546875" style="434" customWidth="1"/>
    <col min="7242" max="7242" width="5.85546875" style="434" customWidth="1"/>
    <col min="7243" max="7243" width="6.28515625" style="434" customWidth="1"/>
    <col min="7244" max="7244" width="9.28515625" style="434" customWidth="1"/>
    <col min="7245" max="7245" width="9.7109375" style="434" customWidth="1"/>
    <col min="7246" max="7246" width="6" style="434" customWidth="1"/>
    <col min="7247" max="7247" width="8.140625" style="434" customWidth="1"/>
    <col min="7248" max="7248" width="6.28515625" style="434" customWidth="1"/>
    <col min="7249" max="7249" width="7.140625" style="434" customWidth="1"/>
    <col min="7250" max="7250" width="6.85546875" style="434" customWidth="1"/>
    <col min="7251" max="7252" width="7.42578125" style="434" customWidth="1"/>
    <col min="7253" max="7253" width="7.140625" style="434" customWidth="1"/>
    <col min="7254" max="7254" width="7.85546875" style="434" customWidth="1"/>
    <col min="7255" max="7255" width="9.28515625" style="434" customWidth="1"/>
    <col min="7256" max="7256" width="8.5703125" style="434" customWidth="1"/>
    <col min="7257" max="7257" width="8.7109375" style="434" customWidth="1"/>
    <col min="7258" max="7258" width="6.7109375" style="434" customWidth="1"/>
    <col min="7259" max="7259" width="6.5703125" style="434" customWidth="1"/>
    <col min="7260" max="7260" width="7.85546875" style="434" customWidth="1"/>
    <col min="7261" max="7261" width="7.140625" style="434" customWidth="1"/>
    <col min="7262" max="7262" width="7.42578125" style="434" customWidth="1"/>
    <col min="7263" max="7264" width="7.140625" style="434" customWidth="1"/>
    <col min="7265" max="7265" width="7.42578125" style="434" customWidth="1"/>
    <col min="7266" max="7266" width="9.7109375" style="434" customWidth="1"/>
    <col min="7267" max="7267" width="9.28515625" style="434" customWidth="1"/>
    <col min="7268" max="7268" width="10.42578125" style="434" customWidth="1"/>
    <col min="7269" max="7269" width="7.28515625" style="434" customWidth="1"/>
    <col min="7270" max="7271" width="7.42578125" style="434" customWidth="1"/>
    <col min="7272" max="7272" width="7" style="434" customWidth="1"/>
    <col min="7273" max="7273" width="8" style="434" customWidth="1"/>
    <col min="7274" max="7274" width="7.42578125" style="434" customWidth="1"/>
    <col min="7275" max="7275" width="6.7109375" style="434" customWidth="1"/>
    <col min="7276" max="7276" width="7.28515625" style="434" customWidth="1"/>
    <col min="7277" max="7277" width="9.5703125" style="434" customWidth="1"/>
    <col min="7278" max="7278" width="8.42578125" style="434" customWidth="1"/>
    <col min="7279" max="7279" width="8.5703125" style="434" customWidth="1"/>
    <col min="7280" max="7280" width="7.42578125" style="434" customWidth="1"/>
    <col min="7281" max="7282" width="8" style="434" customWidth="1"/>
    <col min="7283" max="7284" width="7.28515625" style="434" customWidth="1"/>
    <col min="7285" max="7285" width="7.5703125" style="434" customWidth="1"/>
    <col min="7286" max="7286" width="7.140625" style="434" customWidth="1"/>
    <col min="7287" max="7287" width="7.85546875" style="434" customWidth="1"/>
    <col min="7288" max="7288" width="9.7109375" style="434" customWidth="1"/>
    <col min="7289" max="7289" width="9.28515625" style="434" customWidth="1"/>
    <col min="7290" max="7291" width="9" style="434" customWidth="1"/>
    <col min="7292" max="7292" width="7.85546875" style="434" customWidth="1"/>
    <col min="7293" max="7293" width="7" style="434" customWidth="1"/>
    <col min="7294" max="7295" width="7.7109375" style="434" customWidth="1"/>
    <col min="7296" max="7296" width="9.140625" style="434"/>
    <col min="7297" max="7297" width="6.42578125" style="434" customWidth="1"/>
    <col min="7298" max="7298" width="7.28515625" style="434" customWidth="1"/>
    <col min="7299" max="7299" width="9.28515625" style="434" customWidth="1"/>
    <col min="7300" max="7300" width="9.5703125" style="434" customWidth="1"/>
    <col min="7301" max="7301" width="9.28515625" style="434" customWidth="1"/>
    <col min="7302" max="7302" width="7.42578125" style="434" customWidth="1"/>
    <col min="7303" max="7303" width="6.7109375" style="434" customWidth="1"/>
    <col min="7304" max="7304" width="8" style="434" customWidth="1"/>
    <col min="7305" max="7305" width="8.28515625" style="434" customWidth="1"/>
    <col min="7306" max="7306" width="8.42578125" style="434" customWidth="1"/>
    <col min="7307" max="7307" width="8.5703125" style="434" customWidth="1"/>
    <col min="7308" max="7308" width="8" style="434" customWidth="1"/>
    <col min="7309" max="7309" width="8.85546875" style="434" customWidth="1"/>
    <col min="7310" max="7310" width="9.28515625" style="434" customWidth="1"/>
    <col min="7311" max="7311" width="10" style="434" customWidth="1"/>
    <col min="7312" max="7313" width="10.140625" style="434" customWidth="1"/>
    <col min="7314" max="7424" width="9.140625" style="434"/>
    <col min="7425" max="7425" width="6" style="434" customWidth="1"/>
    <col min="7426" max="7426" width="7.85546875" style="434" customWidth="1"/>
    <col min="7427" max="7427" width="6.85546875" style="434" customWidth="1"/>
    <col min="7428" max="7428" width="8" style="434" customWidth="1"/>
    <col min="7429" max="7429" width="8.140625" style="434" customWidth="1"/>
    <col min="7430" max="7430" width="8.28515625" style="434" customWidth="1"/>
    <col min="7431" max="7431" width="7.42578125" style="434" customWidth="1"/>
    <col min="7432" max="7432" width="6.28515625" style="434" customWidth="1"/>
    <col min="7433" max="7433" width="7.28515625" style="434" customWidth="1"/>
    <col min="7434" max="7434" width="9.28515625" style="434" customWidth="1"/>
    <col min="7435" max="7435" width="8.42578125" style="434" customWidth="1"/>
    <col min="7436" max="7436" width="9.7109375" style="434" customWidth="1"/>
    <col min="7437" max="7437" width="7.5703125" style="434" customWidth="1"/>
    <col min="7438" max="7440" width="7.42578125" style="434" customWidth="1"/>
    <col min="7441" max="7441" width="7.7109375" style="434" customWidth="1"/>
    <col min="7442" max="7442" width="7.28515625" style="434" customWidth="1"/>
    <col min="7443" max="7443" width="7.140625" style="434" customWidth="1"/>
    <col min="7444" max="7444" width="7.7109375" style="434" customWidth="1"/>
    <col min="7445" max="7445" width="9.5703125" style="434" customWidth="1"/>
    <col min="7446" max="7446" width="9.5703125" style="434" bestFit="1" customWidth="1"/>
    <col min="7447" max="7447" width="9.42578125" style="434" customWidth="1"/>
    <col min="7448" max="7448" width="7.7109375" style="434" customWidth="1"/>
    <col min="7449" max="7449" width="7.140625" style="434" customWidth="1"/>
    <col min="7450" max="7450" width="7.5703125" style="434" customWidth="1"/>
    <col min="7451" max="7451" width="7.28515625" style="434" customWidth="1"/>
    <col min="7452" max="7452" width="7.5703125" style="434" customWidth="1"/>
    <col min="7453" max="7453" width="9.85546875" style="434" customWidth="1"/>
    <col min="7454" max="7454" width="9" style="434" customWidth="1"/>
    <col min="7455" max="7455" width="8.5703125" style="434" customWidth="1"/>
    <col min="7456" max="7456" width="9.85546875" style="434" customWidth="1"/>
    <col min="7457" max="7457" width="9.5703125" style="434" customWidth="1"/>
    <col min="7458" max="7458" width="9.85546875" style="434" customWidth="1"/>
    <col min="7459" max="7459" width="7.42578125" style="434" customWidth="1"/>
    <col min="7460" max="7460" width="7.85546875" style="434" customWidth="1"/>
    <col min="7461" max="7462" width="6.85546875" style="434" customWidth="1"/>
    <col min="7463" max="7463" width="7.42578125" style="434" customWidth="1"/>
    <col min="7464" max="7464" width="8.42578125" style="434" customWidth="1"/>
    <col min="7465" max="7465" width="7.5703125" style="434" customWidth="1"/>
    <col min="7466" max="7466" width="7.28515625" style="434" customWidth="1"/>
    <col min="7467" max="7467" width="9.5703125" style="434" bestFit="1" customWidth="1"/>
    <col min="7468" max="7468" width="10.5703125" style="434" customWidth="1"/>
    <col min="7469" max="7469" width="9.5703125" style="434" customWidth="1"/>
    <col min="7470" max="7470" width="8" style="434" customWidth="1"/>
    <col min="7471" max="7471" width="6.28515625" style="434" customWidth="1"/>
    <col min="7472" max="7472" width="6.85546875" style="434" customWidth="1"/>
    <col min="7473" max="7473" width="7" style="434" customWidth="1"/>
    <col min="7474" max="7474" width="6.7109375" style="434" customWidth="1"/>
    <col min="7475" max="7475" width="9" style="434" customWidth="1"/>
    <col min="7476" max="7476" width="7.28515625" style="434" customWidth="1"/>
    <col min="7477" max="7477" width="8.28515625" style="434" customWidth="1"/>
    <col min="7478" max="7478" width="9.42578125" style="434" customWidth="1"/>
    <col min="7479" max="7479" width="10.28515625" style="434" customWidth="1"/>
    <col min="7480" max="7480" width="9.85546875" style="434" customWidth="1"/>
    <col min="7481" max="7481" width="8" style="434" customWidth="1"/>
    <col min="7482" max="7482" width="7.28515625" style="434" customWidth="1"/>
    <col min="7483" max="7483" width="7.140625" style="434" customWidth="1"/>
    <col min="7484" max="7484" width="7.7109375" style="434" customWidth="1"/>
    <col min="7485" max="7485" width="7.140625" style="434" customWidth="1"/>
    <col min="7486" max="7486" width="8.5703125" style="434" customWidth="1"/>
    <col min="7487" max="7487" width="6.42578125" style="434" customWidth="1"/>
    <col min="7488" max="7488" width="6.28515625" style="434" customWidth="1"/>
    <col min="7489" max="7489" width="9.28515625" style="434" customWidth="1"/>
    <col min="7490" max="7490" width="9.5703125" style="434" customWidth="1"/>
    <col min="7491" max="7491" width="10.7109375" style="434" customWidth="1"/>
    <col min="7492" max="7492" width="7" style="434" customWidth="1"/>
    <col min="7493" max="7493" width="7.140625" style="434" customWidth="1"/>
    <col min="7494" max="7494" width="7" style="434" customWidth="1"/>
    <col min="7495" max="7495" width="8" style="434" customWidth="1"/>
    <col min="7496" max="7496" width="6.28515625" style="434" customWidth="1"/>
    <col min="7497" max="7497" width="6.85546875" style="434" customWidth="1"/>
    <col min="7498" max="7498" width="5.85546875" style="434" customWidth="1"/>
    <col min="7499" max="7499" width="6.28515625" style="434" customWidth="1"/>
    <col min="7500" max="7500" width="9.28515625" style="434" customWidth="1"/>
    <col min="7501" max="7501" width="9.7109375" style="434" customWidth="1"/>
    <col min="7502" max="7502" width="6" style="434" customWidth="1"/>
    <col min="7503" max="7503" width="8.140625" style="434" customWidth="1"/>
    <col min="7504" max="7504" width="6.28515625" style="434" customWidth="1"/>
    <col min="7505" max="7505" width="7.140625" style="434" customWidth="1"/>
    <col min="7506" max="7506" width="6.85546875" style="434" customWidth="1"/>
    <col min="7507" max="7508" width="7.42578125" style="434" customWidth="1"/>
    <col min="7509" max="7509" width="7.140625" style="434" customWidth="1"/>
    <col min="7510" max="7510" width="7.85546875" style="434" customWidth="1"/>
    <col min="7511" max="7511" width="9.28515625" style="434" customWidth="1"/>
    <col min="7512" max="7512" width="8.5703125" style="434" customWidth="1"/>
    <col min="7513" max="7513" width="8.7109375" style="434" customWidth="1"/>
    <col min="7514" max="7514" width="6.7109375" style="434" customWidth="1"/>
    <col min="7515" max="7515" width="6.5703125" style="434" customWidth="1"/>
    <col min="7516" max="7516" width="7.85546875" style="434" customWidth="1"/>
    <col min="7517" max="7517" width="7.140625" style="434" customWidth="1"/>
    <col min="7518" max="7518" width="7.42578125" style="434" customWidth="1"/>
    <col min="7519" max="7520" width="7.140625" style="434" customWidth="1"/>
    <col min="7521" max="7521" width="7.42578125" style="434" customWidth="1"/>
    <col min="7522" max="7522" width="9.7109375" style="434" customWidth="1"/>
    <col min="7523" max="7523" width="9.28515625" style="434" customWidth="1"/>
    <col min="7524" max="7524" width="10.42578125" style="434" customWidth="1"/>
    <col min="7525" max="7525" width="7.28515625" style="434" customWidth="1"/>
    <col min="7526" max="7527" width="7.42578125" style="434" customWidth="1"/>
    <col min="7528" max="7528" width="7" style="434" customWidth="1"/>
    <col min="7529" max="7529" width="8" style="434" customWidth="1"/>
    <col min="7530" max="7530" width="7.42578125" style="434" customWidth="1"/>
    <col min="7531" max="7531" width="6.7109375" style="434" customWidth="1"/>
    <col min="7532" max="7532" width="7.28515625" style="434" customWidth="1"/>
    <col min="7533" max="7533" width="9.5703125" style="434" customWidth="1"/>
    <col min="7534" max="7534" width="8.42578125" style="434" customWidth="1"/>
    <col min="7535" max="7535" width="8.5703125" style="434" customWidth="1"/>
    <col min="7536" max="7536" width="7.42578125" style="434" customWidth="1"/>
    <col min="7537" max="7538" width="8" style="434" customWidth="1"/>
    <col min="7539" max="7540" width="7.28515625" style="434" customWidth="1"/>
    <col min="7541" max="7541" width="7.5703125" style="434" customWidth="1"/>
    <col min="7542" max="7542" width="7.140625" style="434" customWidth="1"/>
    <col min="7543" max="7543" width="7.85546875" style="434" customWidth="1"/>
    <col min="7544" max="7544" width="9.7109375" style="434" customWidth="1"/>
    <col min="7545" max="7545" width="9.28515625" style="434" customWidth="1"/>
    <col min="7546" max="7547" width="9" style="434" customWidth="1"/>
    <col min="7548" max="7548" width="7.85546875" style="434" customWidth="1"/>
    <col min="7549" max="7549" width="7" style="434" customWidth="1"/>
    <col min="7550" max="7551" width="7.7109375" style="434" customWidth="1"/>
    <col min="7552" max="7552" width="9.140625" style="434"/>
    <col min="7553" max="7553" width="6.42578125" style="434" customWidth="1"/>
    <col min="7554" max="7554" width="7.28515625" style="434" customWidth="1"/>
    <col min="7555" max="7555" width="9.28515625" style="434" customWidth="1"/>
    <col min="7556" max="7556" width="9.5703125" style="434" customWidth="1"/>
    <col min="7557" max="7557" width="9.28515625" style="434" customWidth="1"/>
    <col min="7558" max="7558" width="7.42578125" style="434" customWidth="1"/>
    <col min="7559" max="7559" width="6.7109375" style="434" customWidth="1"/>
    <col min="7560" max="7560" width="8" style="434" customWidth="1"/>
    <col min="7561" max="7561" width="8.28515625" style="434" customWidth="1"/>
    <col min="7562" max="7562" width="8.42578125" style="434" customWidth="1"/>
    <col min="7563" max="7563" width="8.5703125" style="434" customWidth="1"/>
    <col min="7564" max="7564" width="8" style="434" customWidth="1"/>
    <col min="7565" max="7565" width="8.85546875" style="434" customWidth="1"/>
    <col min="7566" max="7566" width="9.28515625" style="434" customWidth="1"/>
    <col min="7567" max="7567" width="10" style="434" customWidth="1"/>
    <col min="7568" max="7569" width="10.140625" style="434" customWidth="1"/>
    <col min="7570" max="7680" width="9.140625" style="434"/>
    <col min="7681" max="7681" width="6" style="434" customWidth="1"/>
    <col min="7682" max="7682" width="7.85546875" style="434" customWidth="1"/>
    <col min="7683" max="7683" width="6.85546875" style="434" customWidth="1"/>
    <col min="7684" max="7684" width="8" style="434" customWidth="1"/>
    <col min="7685" max="7685" width="8.140625" style="434" customWidth="1"/>
    <col min="7686" max="7686" width="8.28515625" style="434" customWidth="1"/>
    <col min="7687" max="7687" width="7.42578125" style="434" customWidth="1"/>
    <col min="7688" max="7688" width="6.28515625" style="434" customWidth="1"/>
    <col min="7689" max="7689" width="7.28515625" style="434" customWidth="1"/>
    <col min="7690" max="7690" width="9.28515625" style="434" customWidth="1"/>
    <col min="7691" max="7691" width="8.42578125" style="434" customWidth="1"/>
    <col min="7692" max="7692" width="9.7109375" style="434" customWidth="1"/>
    <col min="7693" max="7693" width="7.5703125" style="434" customWidth="1"/>
    <col min="7694" max="7696" width="7.42578125" style="434" customWidth="1"/>
    <col min="7697" max="7697" width="7.7109375" style="434" customWidth="1"/>
    <col min="7698" max="7698" width="7.28515625" style="434" customWidth="1"/>
    <col min="7699" max="7699" width="7.140625" style="434" customWidth="1"/>
    <col min="7700" max="7700" width="7.7109375" style="434" customWidth="1"/>
    <col min="7701" max="7701" width="9.5703125" style="434" customWidth="1"/>
    <col min="7702" max="7702" width="9.5703125" style="434" bestFit="1" customWidth="1"/>
    <col min="7703" max="7703" width="9.42578125" style="434" customWidth="1"/>
    <col min="7704" max="7704" width="7.7109375" style="434" customWidth="1"/>
    <col min="7705" max="7705" width="7.140625" style="434" customWidth="1"/>
    <col min="7706" max="7706" width="7.5703125" style="434" customWidth="1"/>
    <col min="7707" max="7707" width="7.28515625" style="434" customWidth="1"/>
    <col min="7708" max="7708" width="7.5703125" style="434" customWidth="1"/>
    <col min="7709" max="7709" width="9.85546875" style="434" customWidth="1"/>
    <col min="7710" max="7710" width="9" style="434" customWidth="1"/>
    <col min="7711" max="7711" width="8.5703125" style="434" customWidth="1"/>
    <col min="7712" max="7712" width="9.85546875" style="434" customWidth="1"/>
    <col min="7713" max="7713" width="9.5703125" style="434" customWidth="1"/>
    <col min="7714" max="7714" width="9.85546875" style="434" customWidth="1"/>
    <col min="7715" max="7715" width="7.42578125" style="434" customWidth="1"/>
    <col min="7716" max="7716" width="7.85546875" style="434" customWidth="1"/>
    <col min="7717" max="7718" width="6.85546875" style="434" customWidth="1"/>
    <col min="7719" max="7719" width="7.42578125" style="434" customWidth="1"/>
    <col min="7720" max="7720" width="8.42578125" style="434" customWidth="1"/>
    <col min="7721" max="7721" width="7.5703125" style="434" customWidth="1"/>
    <col min="7722" max="7722" width="7.28515625" style="434" customWidth="1"/>
    <col min="7723" max="7723" width="9.5703125" style="434" bestFit="1" customWidth="1"/>
    <col min="7724" max="7724" width="10.5703125" style="434" customWidth="1"/>
    <col min="7725" max="7725" width="9.5703125" style="434" customWidth="1"/>
    <col min="7726" max="7726" width="8" style="434" customWidth="1"/>
    <col min="7727" max="7727" width="6.28515625" style="434" customWidth="1"/>
    <col min="7728" max="7728" width="6.85546875" style="434" customWidth="1"/>
    <col min="7729" max="7729" width="7" style="434" customWidth="1"/>
    <col min="7730" max="7730" width="6.7109375" style="434" customWidth="1"/>
    <col min="7731" max="7731" width="9" style="434" customWidth="1"/>
    <col min="7732" max="7732" width="7.28515625" style="434" customWidth="1"/>
    <col min="7733" max="7733" width="8.28515625" style="434" customWidth="1"/>
    <col min="7734" max="7734" width="9.42578125" style="434" customWidth="1"/>
    <col min="7735" max="7735" width="10.28515625" style="434" customWidth="1"/>
    <col min="7736" max="7736" width="9.85546875" style="434" customWidth="1"/>
    <col min="7737" max="7737" width="8" style="434" customWidth="1"/>
    <col min="7738" max="7738" width="7.28515625" style="434" customWidth="1"/>
    <col min="7739" max="7739" width="7.140625" style="434" customWidth="1"/>
    <col min="7740" max="7740" width="7.7109375" style="434" customWidth="1"/>
    <col min="7741" max="7741" width="7.140625" style="434" customWidth="1"/>
    <col min="7742" max="7742" width="8.5703125" style="434" customWidth="1"/>
    <col min="7743" max="7743" width="6.42578125" style="434" customWidth="1"/>
    <col min="7744" max="7744" width="6.28515625" style="434" customWidth="1"/>
    <col min="7745" max="7745" width="9.28515625" style="434" customWidth="1"/>
    <col min="7746" max="7746" width="9.5703125" style="434" customWidth="1"/>
    <col min="7747" max="7747" width="10.7109375" style="434" customWidth="1"/>
    <col min="7748" max="7748" width="7" style="434" customWidth="1"/>
    <col min="7749" max="7749" width="7.140625" style="434" customWidth="1"/>
    <col min="7750" max="7750" width="7" style="434" customWidth="1"/>
    <col min="7751" max="7751" width="8" style="434" customWidth="1"/>
    <col min="7752" max="7752" width="6.28515625" style="434" customWidth="1"/>
    <col min="7753" max="7753" width="6.85546875" style="434" customWidth="1"/>
    <col min="7754" max="7754" width="5.85546875" style="434" customWidth="1"/>
    <col min="7755" max="7755" width="6.28515625" style="434" customWidth="1"/>
    <col min="7756" max="7756" width="9.28515625" style="434" customWidth="1"/>
    <col min="7757" max="7757" width="9.7109375" style="434" customWidth="1"/>
    <col min="7758" max="7758" width="6" style="434" customWidth="1"/>
    <col min="7759" max="7759" width="8.140625" style="434" customWidth="1"/>
    <col min="7760" max="7760" width="6.28515625" style="434" customWidth="1"/>
    <col min="7761" max="7761" width="7.140625" style="434" customWidth="1"/>
    <col min="7762" max="7762" width="6.85546875" style="434" customWidth="1"/>
    <col min="7763" max="7764" width="7.42578125" style="434" customWidth="1"/>
    <col min="7765" max="7765" width="7.140625" style="434" customWidth="1"/>
    <col min="7766" max="7766" width="7.85546875" style="434" customWidth="1"/>
    <col min="7767" max="7767" width="9.28515625" style="434" customWidth="1"/>
    <col min="7768" max="7768" width="8.5703125" style="434" customWidth="1"/>
    <col min="7769" max="7769" width="8.7109375" style="434" customWidth="1"/>
    <col min="7770" max="7770" width="6.7109375" style="434" customWidth="1"/>
    <col min="7771" max="7771" width="6.5703125" style="434" customWidth="1"/>
    <col min="7772" max="7772" width="7.85546875" style="434" customWidth="1"/>
    <col min="7773" max="7773" width="7.140625" style="434" customWidth="1"/>
    <col min="7774" max="7774" width="7.42578125" style="434" customWidth="1"/>
    <col min="7775" max="7776" width="7.140625" style="434" customWidth="1"/>
    <col min="7777" max="7777" width="7.42578125" style="434" customWidth="1"/>
    <col min="7778" max="7778" width="9.7109375" style="434" customWidth="1"/>
    <col min="7779" max="7779" width="9.28515625" style="434" customWidth="1"/>
    <col min="7780" max="7780" width="10.42578125" style="434" customWidth="1"/>
    <col min="7781" max="7781" width="7.28515625" style="434" customWidth="1"/>
    <col min="7782" max="7783" width="7.42578125" style="434" customWidth="1"/>
    <col min="7784" max="7784" width="7" style="434" customWidth="1"/>
    <col min="7785" max="7785" width="8" style="434" customWidth="1"/>
    <col min="7786" max="7786" width="7.42578125" style="434" customWidth="1"/>
    <col min="7787" max="7787" width="6.7109375" style="434" customWidth="1"/>
    <col min="7788" max="7788" width="7.28515625" style="434" customWidth="1"/>
    <col min="7789" max="7789" width="9.5703125" style="434" customWidth="1"/>
    <col min="7790" max="7790" width="8.42578125" style="434" customWidth="1"/>
    <col min="7791" max="7791" width="8.5703125" style="434" customWidth="1"/>
    <col min="7792" max="7792" width="7.42578125" style="434" customWidth="1"/>
    <col min="7793" max="7794" width="8" style="434" customWidth="1"/>
    <col min="7795" max="7796" width="7.28515625" style="434" customWidth="1"/>
    <col min="7797" max="7797" width="7.5703125" style="434" customWidth="1"/>
    <col min="7798" max="7798" width="7.140625" style="434" customWidth="1"/>
    <col min="7799" max="7799" width="7.85546875" style="434" customWidth="1"/>
    <col min="7800" max="7800" width="9.7109375" style="434" customWidth="1"/>
    <col min="7801" max="7801" width="9.28515625" style="434" customWidth="1"/>
    <col min="7802" max="7803" width="9" style="434" customWidth="1"/>
    <col min="7804" max="7804" width="7.85546875" style="434" customWidth="1"/>
    <col min="7805" max="7805" width="7" style="434" customWidth="1"/>
    <col min="7806" max="7807" width="7.7109375" style="434" customWidth="1"/>
    <col min="7808" max="7808" width="9.140625" style="434"/>
    <col min="7809" max="7809" width="6.42578125" style="434" customWidth="1"/>
    <col min="7810" max="7810" width="7.28515625" style="434" customWidth="1"/>
    <col min="7811" max="7811" width="9.28515625" style="434" customWidth="1"/>
    <col min="7812" max="7812" width="9.5703125" style="434" customWidth="1"/>
    <col min="7813" max="7813" width="9.28515625" style="434" customWidth="1"/>
    <col min="7814" max="7814" width="7.42578125" style="434" customWidth="1"/>
    <col min="7815" max="7815" width="6.7109375" style="434" customWidth="1"/>
    <col min="7816" max="7816" width="8" style="434" customWidth="1"/>
    <col min="7817" max="7817" width="8.28515625" style="434" customWidth="1"/>
    <col min="7818" max="7818" width="8.42578125" style="434" customWidth="1"/>
    <col min="7819" max="7819" width="8.5703125" style="434" customWidth="1"/>
    <col min="7820" max="7820" width="8" style="434" customWidth="1"/>
    <col min="7821" max="7821" width="8.85546875" style="434" customWidth="1"/>
    <col min="7822" max="7822" width="9.28515625" style="434" customWidth="1"/>
    <col min="7823" max="7823" width="10" style="434" customWidth="1"/>
    <col min="7824" max="7825" width="10.140625" style="434" customWidth="1"/>
    <col min="7826" max="7936" width="9.140625" style="434"/>
    <col min="7937" max="7937" width="6" style="434" customWidth="1"/>
    <col min="7938" max="7938" width="7.85546875" style="434" customWidth="1"/>
    <col min="7939" max="7939" width="6.85546875" style="434" customWidth="1"/>
    <col min="7940" max="7940" width="8" style="434" customWidth="1"/>
    <col min="7941" max="7941" width="8.140625" style="434" customWidth="1"/>
    <col min="7942" max="7942" width="8.28515625" style="434" customWidth="1"/>
    <col min="7943" max="7943" width="7.42578125" style="434" customWidth="1"/>
    <col min="7944" max="7944" width="6.28515625" style="434" customWidth="1"/>
    <col min="7945" max="7945" width="7.28515625" style="434" customWidth="1"/>
    <col min="7946" max="7946" width="9.28515625" style="434" customWidth="1"/>
    <col min="7947" max="7947" width="8.42578125" style="434" customWidth="1"/>
    <col min="7948" max="7948" width="9.7109375" style="434" customWidth="1"/>
    <col min="7949" max="7949" width="7.5703125" style="434" customWidth="1"/>
    <col min="7950" max="7952" width="7.42578125" style="434" customWidth="1"/>
    <col min="7953" max="7953" width="7.7109375" style="434" customWidth="1"/>
    <col min="7954" max="7954" width="7.28515625" style="434" customWidth="1"/>
    <col min="7955" max="7955" width="7.140625" style="434" customWidth="1"/>
    <col min="7956" max="7956" width="7.7109375" style="434" customWidth="1"/>
    <col min="7957" max="7957" width="9.5703125" style="434" customWidth="1"/>
    <col min="7958" max="7958" width="9.5703125" style="434" bestFit="1" customWidth="1"/>
    <col min="7959" max="7959" width="9.42578125" style="434" customWidth="1"/>
    <col min="7960" max="7960" width="7.7109375" style="434" customWidth="1"/>
    <col min="7961" max="7961" width="7.140625" style="434" customWidth="1"/>
    <col min="7962" max="7962" width="7.5703125" style="434" customWidth="1"/>
    <col min="7963" max="7963" width="7.28515625" style="434" customWidth="1"/>
    <col min="7964" max="7964" width="7.5703125" style="434" customWidth="1"/>
    <col min="7965" max="7965" width="9.85546875" style="434" customWidth="1"/>
    <col min="7966" max="7966" width="9" style="434" customWidth="1"/>
    <col min="7967" max="7967" width="8.5703125" style="434" customWidth="1"/>
    <col min="7968" max="7968" width="9.85546875" style="434" customWidth="1"/>
    <col min="7969" max="7969" width="9.5703125" style="434" customWidth="1"/>
    <col min="7970" max="7970" width="9.85546875" style="434" customWidth="1"/>
    <col min="7971" max="7971" width="7.42578125" style="434" customWidth="1"/>
    <col min="7972" max="7972" width="7.85546875" style="434" customWidth="1"/>
    <col min="7973" max="7974" width="6.85546875" style="434" customWidth="1"/>
    <col min="7975" max="7975" width="7.42578125" style="434" customWidth="1"/>
    <col min="7976" max="7976" width="8.42578125" style="434" customWidth="1"/>
    <col min="7977" max="7977" width="7.5703125" style="434" customWidth="1"/>
    <col min="7978" max="7978" width="7.28515625" style="434" customWidth="1"/>
    <col min="7979" max="7979" width="9.5703125" style="434" bestFit="1" customWidth="1"/>
    <col min="7980" max="7980" width="10.5703125" style="434" customWidth="1"/>
    <col min="7981" max="7981" width="9.5703125" style="434" customWidth="1"/>
    <col min="7982" max="7982" width="8" style="434" customWidth="1"/>
    <col min="7983" max="7983" width="6.28515625" style="434" customWidth="1"/>
    <col min="7984" max="7984" width="6.85546875" style="434" customWidth="1"/>
    <col min="7985" max="7985" width="7" style="434" customWidth="1"/>
    <col min="7986" max="7986" width="6.7109375" style="434" customWidth="1"/>
    <col min="7987" max="7987" width="9" style="434" customWidth="1"/>
    <col min="7988" max="7988" width="7.28515625" style="434" customWidth="1"/>
    <col min="7989" max="7989" width="8.28515625" style="434" customWidth="1"/>
    <col min="7990" max="7990" width="9.42578125" style="434" customWidth="1"/>
    <col min="7991" max="7991" width="10.28515625" style="434" customWidth="1"/>
    <col min="7992" max="7992" width="9.85546875" style="434" customWidth="1"/>
    <col min="7993" max="7993" width="8" style="434" customWidth="1"/>
    <col min="7994" max="7994" width="7.28515625" style="434" customWidth="1"/>
    <col min="7995" max="7995" width="7.140625" style="434" customWidth="1"/>
    <col min="7996" max="7996" width="7.7109375" style="434" customWidth="1"/>
    <col min="7997" max="7997" width="7.140625" style="434" customWidth="1"/>
    <col min="7998" max="7998" width="8.5703125" style="434" customWidth="1"/>
    <col min="7999" max="7999" width="6.42578125" style="434" customWidth="1"/>
    <col min="8000" max="8000" width="6.28515625" style="434" customWidth="1"/>
    <col min="8001" max="8001" width="9.28515625" style="434" customWidth="1"/>
    <col min="8002" max="8002" width="9.5703125" style="434" customWidth="1"/>
    <col min="8003" max="8003" width="10.7109375" style="434" customWidth="1"/>
    <col min="8004" max="8004" width="7" style="434" customWidth="1"/>
    <col min="8005" max="8005" width="7.140625" style="434" customWidth="1"/>
    <col min="8006" max="8006" width="7" style="434" customWidth="1"/>
    <col min="8007" max="8007" width="8" style="434" customWidth="1"/>
    <col min="8008" max="8008" width="6.28515625" style="434" customWidth="1"/>
    <col min="8009" max="8009" width="6.85546875" style="434" customWidth="1"/>
    <col min="8010" max="8010" width="5.85546875" style="434" customWidth="1"/>
    <col min="8011" max="8011" width="6.28515625" style="434" customWidth="1"/>
    <col min="8012" max="8012" width="9.28515625" style="434" customWidth="1"/>
    <col min="8013" max="8013" width="9.7109375" style="434" customWidth="1"/>
    <col min="8014" max="8014" width="6" style="434" customWidth="1"/>
    <col min="8015" max="8015" width="8.140625" style="434" customWidth="1"/>
    <col min="8016" max="8016" width="6.28515625" style="434" customWidth="1"/>
    <col min="8017" max="8017" width="7.140625" style="434" customWidth="1"/>
    <col min="8018" max="8018" width="6.85546875" style="434" customWidth="1"/>
    <col min="8019" max="8020" width="7.42578125" style="434" customWidth="1"/>
    <col min="8021" max="8021" width="7.140625" style="434" customWidth="1"/>
    <col min="8022" max="8022" width="7.85546875" style="434" customWidth="1"/>
    <col min="8023" max="8023" width="9.28515625" style="434" customWidth="1"/>
    <col min="8024" max="8024" width="8.5703125" style="434" customWidth="1"/>
    <col min="8025" max="8025" width="8.7109375" style="434" customWidth="1"/>
    <col min="8026" max="8026" width="6.7109375" style="434" customWidth="1"/>
    <col min="8027" max="8027" width="6.5703125" style="434" customWidth="1"/>
    <col min="8028" max="8028" width="7.85546875" style="434" customWidth="1"/>
    <col min="8029" max="8029" width="7.140625" style="434" customWidth="1"/>
    <col min="8030" max="8030" width="7.42578125" style="434" customWidth="1"/>
    <col min="8031" max="8032" width="7.140625" style="434" customWidth="1"/>
    <col min="8033" max="8033" width="7.42578125" style="434" customWidth="1"/>
    <col min="8034" max="8034" width="9.7109375" style="434" customWidth="1"/>
    <col min="8035" max="8035" width="9.28515625" style="434" customWidth="1"/>
    <col min="8036" max="8036" width="10.42578125" style="434" customWidth="1"/>
    <col min="8037" max="8037" width="7.28515625" style="434" customWidth="1"/>
    <col min="8038" max="8039" width="7.42578125" style="434" customWidth="1"/>
    <col min="8040" max="8040" width="7" style="434" customWidth="1"/>
    <col min="8041" max="8041" width="8" style="434" customWidth="1"/>
    <col min="8042" max="8042" width="7.42578125" style="434" customWidth="1"/>
    <col min="8043" max="8043" width="6.7109375" style="434" customWidth="1"/>
    <col min="8044" max="8044" width="7.28515625" style="434" customWidth="1"/>
    <col min="8045" max="8045" width="9.5703125" style="434" customWidth="1"/>
    <col min="8046" max="8046" width="8.42578125" style="434" customWidth="1"/>
    <col min="8047" max="8047" width="8.5703125" style="434" customWidth="1"/>
    <col min="8048" max="8048" width="7.42578125" style="434" customWidth="1"/>
    <col min="8049" max="8050" width="8" style="434" customWidth="1"/>
    <col min="8051" max="8052" width="7.28515625" style="434" customWidth="1"/>
    <col min="8053" max="8053" width="7.5703125" style="434" customWidth="1"/>
    <col min="8054" max="8054" width="7.140625" style="434" customWidth="1"/>
    <col min="8055" max="8055" width="7.85546875" style="434" customWidth="1"/>
    <col min="8056" max="8056" width="9.7109375" style="434" customWidth="1"/>
    <col min="8057" max="8057" width="9.28515625" style="434" customWidth="1"/>
    <col min="8058" max="8059" width="9" style="434" customWidth="1"/>
    <col min="8060" max="8060" width="7.85546875" style="434" customWidth="1"/>
    <col min="8061" max="8061" width="7" style="434" customWidth="1"/>
    <col min="8062" max="8063" width="7.7109375" style="434" customWidth="1"/>
    <col min="8064" max="8064" width="9.140625" style="434"/>
    <col min="8065" max="8065" width="6.42578125" style="434" customWidth="1"/>
    <col min="8066" max="8066" width="7.28515625" style="434" customWidth="1"/>
    <col min="8067" max="8067" width="9.28515625" style="434" customWidth="1"/>
    <col min="8068" max="8068" width="9.5703125" style="434" customWidth="1"/>
    <col min="8069" max="8069" width="9.28515625" style="434" customWidth="1"/>
    <col min="8070" max="8070" width="7.42578125" style="434" customWidth="1"/>
    <col min="8071" max="8071" width="6.7109375" style="434" customWidth="1"/>
    <col min="8072" max="8072" width="8" style="434" customWidth="1"/>
    <col min="8073" max="8073" width="8.28515625" style="434" customWidth="1"/>
    <col min="8074" max="8074" width="8.42578125" style="434" customWidth="1"/>
    <col min="8075" max="8075" width="8.5703125" style="434" customWidth="1"/>
    <col min="8076" max="8076" width="8" style="434" customWidth="1"/>
    <col min="8077" max="8077" width="8.85546875" style="434" customWidth="1"/>
    <col min="8078" max="8078" width="9.28515625" style="434" customWidth="1"/>
    <col min="8079" max="8079" width="10" style="434" customWidth="1"/>
    <col min="8080" max="8081" width="10.140625" style="434" customWidth="1"/>
    <col min="8082" max="8192" width="9.140625" style="434"/>
    <col min="8193" max="8193" width="6" style="434" customWidth="1"/>
    <col min="8194" max="8194" width="7.85546875" style="434" customWidth="1"/>
    <col min="8195" max="8195" width="6.85546875" style="434" customWidth="1"/>
    <col min="8196" max="8196" width="8" style="434" customWidth="1"/>
    <col min="8197" max="8197" width="8.140625" style="434" customWidth="1"/>
    <col min="8198" max="8198" width="8.28515625" style="434" customWidth="1"/>
    <col min="8199" max="8199" width="7.42578125" style="434" customWidth="1"/>
    <col min="8200" max="8200" width="6.28515625" style="434" customWidth="1"/>
    <col min="8201" max="8201" width="7.28515625" style="434" customWidth="1"/>
    <col min="8202" max="8202" width="9.28515625" style="434" customWidth="1"/>
    <col min="8203" max="8203" width="8.42578125" style="434" customWidth="1"/>
    <col min="8204" max="8204" width="9.7109375" style="434" customWidth="1"/>
    <col min="8205" max="8205" width="7.5703125" style="434" customWidth="1"/>
    <col min="8206" max="8208" width="7.42578125" style="434" customWidth="1"/>
    <col min="8209" max="8209" width="7.7109375" style="434" customWidth="1"/>
    <col min="8210" max="8210" width="7.28515625" style="434" customWidth="1"/>
    <col min="8211" max="8211" width="7.140625" style="434" customWidth="1"/>
    <col min="8212" max="8212" width="7.7109375" style="434" customWidth="1"/>
    <col min="8213" max="8213" width="9.5703125" style="434" customWidth="1"/>
    <col min="8214" max="8214" width="9.5703125" style="434" bestFit="1" customWidth="1"/>
    <col min="8215" max="8215" width="9.42578125" style="434" customWidth="1"/>
    <col min="8216" max="8216" width="7.7109375" style="434" customWidth="1"/>
    <col min="8217" max="8217" width="7.140625" style="434" customWidth="1"/>
    <col min="8218" max="8218" width="7.5703125" style="434" customWidth="1"/>
    <col min="8219" max="8219" width="7.28515625" style="434" customWidth="1"/>
    <col min="8220" max="8220" width="7.5703125" style="434" customWidth="1"/>
    <col min="8221" max="8221" width="9.85546875" style="434" customWidth="1"/>
    <col min="8222" max="8222" width="9" style="434" customWidth="1"/>
    <col min="8223" max="8223" width="8.5703125" style="434" customWidth="1"/>
    <col min="8224" max="8224" width="9.85546875" style="434" customWidth="1"/>
    <col min="8225" max="8225" width="9.5703125" style="434" customWidth="1"/>
    <col min="8226" max="8226" width="9.85546875" style="434" customWidth="1"/>
    <col min="8227" max="8227" width="7.42578125" style="434" customWidth="1"/>
    <col min="8228" max="8228" width="7.85546875" style="434" customWidth="1"/>
    <col min="8229" max="8230" width="6.85546875" style="434" customWidth="1"/>
    <col min="8231" max="8231" width="7.42578125" style="434" customWidth="1"/>
    <col min="8232" max="8232" width="8.42578125" style="434" customWidth="1"/>
    <col min="8233" max="8233" width="7.5703125" style="434" customWidth="1"/>
    <col min="8234" max="8234" width="7.28515625" style="434" customWidth="1"/>
    <col min="8235" max="8235" width="9.5703125" style="434" bestFit="1" customWidth="1"/>
    <col min="8236" max="8236" width="10.5703125" style="434" customWidth="1"/>
    <col min="8237" max="8237" width="9.5703125" style="434" customWidth="1"/>
    <col min="8238" max="8238" width="8" style="434" customWidth="1"/>
    <col min="8239" max="8239" width="6.28515625" style="434" customWidth="1"/>
    <col min="8240" max="8240" width="6.85546875" style="434" customWidth="1"/>
    <col min="8241" max="8241" width="7" style="434" customWidth="1"/>
    <col min="8242" max="8242" width="6.7109375" style="434" customWidth="1"/>
    <col min="8243" max="8243" width="9" style="434" customWidth="1"/>
    <col min="8244" max="8244" width="7.28515625" style="434" customWidth="1"/>
    <col min="8245" max="8245" width="8.28515625" style="434" customWidth="1"/>
    <col min="8246" max="8246" width="9.42578125" style="434" customWidth="1"/>
    <col min="8247" max="8247" width="10.28515625" style="434" customWidth="1"/>
    <col min="8248" max="8248" width="9.85546875" style="434" customWidth="1"/>
    <col min="8249" max="8249" width="8" style="434" customWidth="1"/>
    <col min="8250" max="8250" width="7.28515625" style="434" customWidth="1"/>
    <col min="8251" max="8251" width="7.140625" style="434" customWidth="1"/>
    <col min="8252" max="8252" width="7.7109375" style="434" customWidth="1"/>
    <col min="8253" max="8253" width="7.140625" style="434" customWidth="1"/>
    <col min="8254" max="8254" width="8.5703125" style="434" customWidth="1"/>
    <col min="8255" max="8255" width="6.42578125" style="434" customWidth="1"/>
    <col min="8256" max="8256" width="6.28515625" style="434" customWidth="1"/>
    <col min="8257" max="8257" width="9.28515625" style="434" customWidth="1"/>
    <col min="8258" max="8258" width="9.5703125" style="434" customWidth="1"/>
    <col min="8259" max="8259" width="10.7109375" style="434" customWidth="1"/>
    <col min="8260" max="8260" width="7" style="434" customWidth="1"/>
    <col min="8261" max="8261" width="7.140625" style="434" customWidth="1"/>
    <col min="8262" max="8262" width="7" style="434" customWidth="1"/>
    <col min="8263" max="8263" width="8" style="434" customWidth="1"/>
    <col min="8264" max="8264" width="6.28515625" style="434" customWidth="1"/>
    <col min="8265" max="8265" width="6.85546875" style="434" customWidth="1"/>
    <col min="8266" max="8266" width="5.85546875" style="434" customWidth="1"/>
    <col min="8267" max="8267" width="6.28515625" style="434" customWidth="1"/>
    <col min="8268" max="8268" width="9.28515625" style="434" customWidth="1"/>
    <col min="8269" max="8269" width="9.7109375" style="434" customWidth="1"/>
    <col min="8270" max="8270" width="6" style="434" customWidth="1"/>
    <col min="8271" max="8271" width="8.140625" style="434" customWidth="1"/>
    <col min="8272" max="8272" width="6.28515625" style="434" customWidth="1"/>
    <col min="8273" max="8273" width="7.140625" style="434" customWidth="1"/>
    <col min="8274" max="8274" width="6.85546875" style="434" customWidth="1"/>
    <col min="8275" max="8276" width="7.42578125" style="434" customWidth="1"/>
    <col min="8277" max="8277" width="7.140625" style="434" customWidth="1"/>
    <col min="8278" max="8278" width="7.85546875" style="434" customWidth="1"/>
    <col min="8279" max="8279" width="9.28515625" style="434" customWidth="1"/>
    <col min="8280" max="8280" width="8.5703125" style="434" customWidth="1"/>
    <col min="8281" max="8281" width="8.7109375" style="434" customWidth="1"/>
    <col min="8282" max="8282" width="6.7109375" style="434" customWidth="1"/>
    <col min="8283" max="8283" width="6.5703125" style="434" customWidth="1"/>
    <col min="8284" max="8284" width="7.85546875" style="434" customWidth="1"/>
    <col min="8285" max="8285" width="7.140625" style="434" customWidth="1"/>
    <col min="8286" max="8286" width="7.42578125" style="434" customWidth="1"/>
    <col min="8287" max="8288" width="7.140625" style="434" customWidth="1"/>
    <col min="8289" max="8289" width="7.42578125" style="434" customWidth="1"/>
    <col min="8290" max="8290" width="9.7109375" style="434" customWidth="1"/>
    <col min="8291" max="8291" width="9.28515625" style="434" customWidth="1"/>
    <col min="8292" max="8292" width="10.42578125" style="434" customWidth="1"/>
    <col min="8293" max="8293" width="7.28515625" style="434" customWidth="1"/>
    <col min="8294" max="8295" width="7.42578125" style="434" customWidth="1"/>
    <col min="8296" max="8296" width="7" style="434" customWidth="1"/>
    <col min="8297" max="8297" width="8" style="434" customWidth="1"/>
    <col min="8298" max="8298" width="7.42578125" style="434" customWidth="1"/>
    <col min="8299" max="8299" width="6.7109375" style="434" customWidth="1"/>
    <col min="8300" max="8300" width="7.28515625" style="434" customWidth="1"/>
    <col min="8301" max="8301" width="9.5703125" style="434" customWidth="1"/>
    <col min="8302" max="8302" width="8.42578125" style="434" customWidth="1"/>
    <col min="8303" max="8303" width="8.5703125" style="434" customWidth="1"/>
    <col min="8304" max="8304" width="7.42578125" style="434" customWidth="1"/>
    <col min="8305" max="8306" width="8" style="434" customWidth="1"/>
    <col min="8307" max="8308" width="7.28515625" style="434" customWidth="1"/>
    <col min="8309" max="8309" width="7.5703125" style="434" customWidth="1"/>
    <col min="8310" max="8310" width="7.140625" style="434" customWidth="1"/>
    <col min="8311" max="8311" width="7.85546875" style="434" customWidth="1"/>
    <col min="8312" max="8312" width="9.7109375" style="434" customWidth="1"/>
    <col min="8313" max="8313" width="9.28515625" style="434" customWidth="1"/>
    <col min="8314" max="8315" width="9" style="434" customWidth="1"/>
    <col min="8316" max="8316" width="7.85546875" style="434" customWidth="1"/>
    <col min="8317" max="8317" width="7" style="434" customWidth="1"/>
    <col min="8318" max="8319" width="7.7109375" style="434" customWidth="1"/>
    <col min="8320" max="8320" width="9.140625" style="434"/>
    <col min="8321" max="8321" width="6.42578125" style="434" customWidth="1"/>
    <col min="8322" max="8322" width="7.28515625" style="434" customWidth="1"/>
    <col min="8323" max="8323" width="9.28515625" style="434" customWidth="1"/>
    <col min="8324" max="8324" width="9.5703125" style="434" customWidth="1"/>
    <col min="8325" max="8325" width="9.28515625" style="434" customWidth="1"/>
    <col min="8326" max="8326" width="7.42578125" style="434" customWidth="1"/>
    <col min="8327" max="8327" width="6.7109375" style="434" customWidth="1"/>
    <col min="8328" max="8328" width="8" style="434" customWidth="1"/>
    <col min="8329" max="8329" width="8.28515625" style="434" customWidth="1"/>
    <col min="8330" max="8330" width="8.42578125" style="434" customWidth="1"/>
    <col min="8331" max="8331" width="8.5703125" style="434" customWidth="1"/>
    <col min="8332" max="8332" width="8" style="434" customWidth="1"/>
    <col min="8333" max="8333" width="8.85546875" style="434" customWidth="1"/>
    <col min="8334" max="8334" width="9.28515625" style="434" customWidth="1"/>
    <col min="8335" max="8335" width="10" style="434" customWidth="1"/>
    <col min="8336" max="8337" width="10.140625" style="434" customWidth="1"/>
    <col min="8338" max="8448" width="9.140625" style="434"/>
    <col min="8449" max="8449" width="6" style="434" customWidth="1"/>
    <col min="8450" max="8450" width="7.85546875" style="434" customWidth="1"/>
    <col min="8451" max="8451" width="6.85546875" style="434" customWidth="1"/>
    <col min="8452" max="8452" width="8" style="434" customWidth="1"/>
    <col min="8453" max="8453" width="8.140625" style="434" customWidth="1"/>
    <col min="8454" max="8454" width="8.28515625" style="434" customWidth="1"/>
    <col min="8455" max="8455" width="7.42578125" style="434" customWidth="1"/>
    <col min="8456" max="8456" width="6.28515625" style="434" customWidth="1"/>
    <col min="8457" max="8457" width="7.28515625" style="434" customWidth="1"/>
    <col min="8458" max="8458" width="9.28515625" style="434" customWidth="1"/>
    <col min="8459" max="8459" width="8.42578125" style="434" customWidth="1"/>
    <col min="8460" max="8460" width="9.7109375" style="434" customWidth="1"/>
    <col min="8461" max="8461" width="7.5703125" style="434" customWidth="1"/>
    <col min="8462" max="8464" width="7.42578125" style="434" customWidth="1"/>
    <col min="8465" max="8465" width="7.7109375" style="434" customWidth="1"/>
    <col min="8466" max="8466" width="7.28515625" style="434" customWidth="1"/>
    <col min="8467" max="8467" width="7.140625" style="434" customWidth="1"/>
    <col min="8468" max="8468" width="7.7109375" style="434" customWidth="1"/>
    <col min="8469" max="8469" width="9.5703125" style="434" customWidth="1"/>
    <col min="8470" max="8470" width="9.5703125" style="434" bestFit="1" customWidth="1"/>
    <col min="8471" max="8471" width="9.42578125" style="434" customWidth="1"/>
    <col min="8472" max="8472" width="7.7109375" style="434" customWidth="1"/>
    <col min="8473" max="8473" width="7.140625" style="434" customWidth="1"/>
    <col min="8474" max="8474" width="7.5703125" style="434" customWidth="1"/>
    <col min="8475" max="8475" width="7.28515625" style="434" customWidth="1"/>
    <col min="8476" max="8476" width="7.5703125" style="434" customWidth="1"/>
    <col min="8477" max="8477" width="9.85546875" style="434" customWidth="1"/>
    <col min="8478" max="8478" width="9" style="434" customWidth="1"/>
    <col min="8479" max="8479" width="8.5703125" style="434" customWidth="1"/>
    <col min="8480" max="8480" width="9.85546875" style="434" customWidth="1"/>
    <col min="8481" max="8481" width="9.5703125" style="434" customWidth="1"/>
    <col min="8482" max="8482" width="9.85546875" style="434" customWidth="1"/>
    <col min="8483" max="8483" width="7.42578125" style="434" customWidth="1"/>
    <col min="8484" max="8484" width="7.85546875" style="434" customWidth="1"/>
    <col min="8485" max="8486" width="6.85546875" style="434" customWidth="1"/>
    <col min="8487" max="8487" width="7.42578125" style="434" customWidth="1"/>
    <col min="8488" max="8488" width="8.42578125" style="434" customWidth="1"/>
    <col min="8489" max="8489" width="7.5703125" style="434" customWidth="1"/>
    <col min="8490" max="8490" width="7.28515625" style="434" customWidth="1"/>
    <col min="8491" max="8491" width="9.5703125" style="434" bestFit="1" customWidth="1"/>
    <col min="8492" max="8492" width="10.5703125" style="434" customWidth="1"/>
    <col min="8493" max="8493" width="9.5703125" style="434" customWidth="1"/>
    <col min="8494" max="8494" width="8" style="434" customWidth="1"/>
    <col min="8495" max="8495" width="6.28515625" style="434" customWidth="1"/>
    <col min="8496" max="8496" width="6.85546875" style="434" customWidth="1"/>
    <col min="8497" max="8497" width="7" style="434" customWidth="1"/>
    <col min="8498" max="8498" width="6.7109375" style="434" customWidth="1"/>
    <col min="8499" max="8499" width="9" style="434" customWidth="1"/>
    <col min="8500" max="8500" width="7.28515625" style="434" customWidth="1"/>
    <col min="8501" max="8501" width="8.28515625" style="434" customWidth="1"/>
    <col min="8502" max="8502" width="9.42578125" style="434" customWidth="1"/>
    <col min="8503" max="8503" width="10.28515625" style="434" customWidth="1"/>
    <col min="8504" max="8504" width="9.85546875" style="434" customWidth="1"/>
    <col min="8505" max="8505" width="8" style="434" customWidth="1"/>
    <col min="8506" max="8506" width="7.28515625" style="434" customWidth="1"/>
    <col min="8507" max="8507" width="7.140625" style="434" customWidth="1"/>
    <col min="8508" max="8508" width="7.7109375" style="434" customWidth="1"/>
    <col min="8509" max="8509" width="7.140625" style="434" customWidth="1"/>
    <col min="8510" max="8510" width="8.5703125" style="434" customWidth="1"/>
    <col min="8511" max="8511" width="6.42578125" style="434" customWidth="1"/>
    <col min="8512" max="8512" width="6.28515625" style="434" customWidth="1"/>
    <col min="8513" max="8513" width="9.28515625" style="434" customWidth="1"/>
    <col min="8514" max="8514" width="9.5703125" style="434" customWidth="1"/>
    <col min="8515" max="8515" width="10.7109375" style="434" customWidth="1"/>
    <col min="8516" max="8516" width="7" style="434" customWidth="1"/>
    <col min="8517" max="8517" width="7.140625" style="434" customWidth="1"/>
    <col min="8518" max="8518" width="7" style="434" customWidth="1"/>
    <col min="8519" max="8519" width="8" style="434" customWidth="1"/>
    <col min="8520" max="8520" width="6.28515625" style="434" customWidth="1"/>
    <col min="8521" max="8521" width="6.85546875" style="434" customWidth="1"/>
    <col min="8522" max="8522" width="5.85546875" style="434" customWidth="1"/>
    <col min="8523" max="8523" width="6.28515625" style="434" customWidth="1"/>
    <col min="8524" max="8524" width="9.28515625" style="434" customWidth="1"/>
    <col min="8525" max="8525" width="9.7109375" style="434" customWidth="1"/>
    <col min="8526" max="8526" width="6" style="434" customWidth="1"/>
    <col min="8527" max="8527" width="8.140625" style="434" customWidth="1"/>
    <col min="8528" max="8528" width="6.28515625" style="434" customWidth="1"/>
    <col min="8529" max="8529" width="7.140625" style="434" customWidth="1"/>
    <col min="8530" max="8530" width="6.85546875" style="434" customWidth="1"/>
    <col min="8531" max="8532" width="7.42578125" style="434" customWidth="1"/>
    <col min="8533" max="8533" width="7.140625" style="434" customWidth="1"/>
    <col min="8534" max="8534" width="7.85546875" style="434" customWidth="1"/>
    <col min="8535" max="8535" width="9.28515625" style="434" customWidth="1"/>
    <col min="8536" max="8536" width="8.5703125" style="434" customWidth="1"/>
    <col min="8537" max="8537" width="8.7109375" style="434" customWidth="1"/>
    <col min="8538" max="8538" width="6.7109375" style="434" customWidth="1"/>
    <col min="8539" max="8539" width="6.5703125" style="434" customWidth="1"/>
    <col min="8540" max="8540" width="7.85546875" style="434" customWidth="1"/>
    <col min="8541" max="8541" width="7.140625" style="434" customWidth="1"/>
    <col min="8542" max="8542" width="7.42578125" style="434" customWidth="1"/>
    <col min="8543" max="8544" width="7.140625" style="434" customWidth="1"/>
    <col min="8545" max="8545" width="7.42578125" style="434" customWidth="1"/>
    <col min="8546" max="8546" width="9.7109375" style="434" customWidth="1"/>
    <col min="8547" max="8547" width="9.28515625" style="434" customWidth="1"/>
    <col min="8548" max="8548" width="10.42578125" style="434" customWidth="1"/>
    <col min="8549" max="8549" width="7.28515625" style="434" customWidth="1"/>
    <col min="8550" max="8551" width="7.42578125" style="434" customWidth="1"/>
    <col min="8552" max="8552" width="7" style="434" customWidth="1"/>
    <col min="8553" max="8553" width="8" style="434" customWidth="1"/>
    <col min="8554" max="8554" width="7.42578125" style="434" customWidth="1"/>
    <col min="8555" max="8555" width="6.7109375" style="434" customWidth="1"/>
    <col min="8556" max="8556" width="7.28515625" style="434" customWidth="1"/>
    <col min="8557" max="8557" width="9.5703125" style="434" customWidth="1"/>
    <col min="8558" max="8558" width="8.42578125" style="434" customWidth="1"/>
    <col min="8559" max="8559" width="8.5703125" style="434" customWidth="1"/>
    <col min="8560" max="8560" width="7.42578125" style="434" customWidth="1"/>
    <col min="8561" max="8562" width="8" style="434" customWidth="1"/>
    <col min="8563" max="8564" width="7.28515625" style="434" customWidth="1"/>
    <col min="8565" max="8565" width="7.5703125" style="434" customWidth="1"/>
    <col min="8566" max="8566" width="7.140625" style="434" customWidth="1"/>
    <col min="8567" max="8567" width="7.85546875" style="434" customWidth="1"/>
    <col min="8568" max="8568" width="9.7109375" style="434" customWidth="1"/>
    <col min="8569" max="8569" width="9.28515625" style="434" customWidth="1"/>
    <col min="8570" max="8571" width="9" style="434" customWidth="1"/>
    <col min="8572" max="8572" width="7.85546875" style="434" customWidth="1"/>
    <col min="8573" max="8573" width="7" style="434" customWidth="1"/>
    <col min="8574" max="8575" width="7.7109375" style="434" customWidth="1"/>
    <col min="8576" max="8576" width="9.140625" style="434"/>
    <col min="8577" max="8577" width="6.42578125" style="434" customWidth="1"/>
    <col min="8578" max="8578" width="7.28515625" style="434" customWidth="1"/>
    <col min="8579" max="8579" width="9.28515625" style="434" customWidth="1"/>
    <col min="8580" max="8580" width="9.5703125" style="434" customWidth="1"/>
    <col min="8581" max="8581" width="9.28515625" style="434" customWidth="1"/>
    <col min="8582" max="8582" width="7.42578125" style="434" customWidth="1"/>
    <col min="8583" max="8583" width="6.7109375" style="434" customWidth="1"/>
    <col min="8584" max="8584" width="8" style="434" customWidth="1"/>
    <col min="8585" max="8585" width="8.28515625" style="434" customWidth="1"/>
    <col min="8586" max="8586" width="8.42578125" style="434" customWidth="1"/>
    <col min="8587" max="8587" width="8.5703125" style="434" customWidth="1"/>
    <col min="8588" max="8588" width="8" style="434" customWidth="1"/>
    <col min="8589" max="8589" width="8.85546875" style="434" customWidth="1"/>
    <col min="8590" max="8590" width="9.28515625" style="434" customWidth="1"/>
    <col min="8591" max="8591" width="10" style="434" customWidth="1"/>
    <col min="8592" max="8593" width="10.140625" style="434" customWidth="1"/>
    <col min="8594" max="8704" width="9.140625" style="434"/>
    <col min="8705" max="8705" width="6" style="434" customWidth="1"/>
    <col min="8706" max="8706" width="7.85546875" style="434" customWidth="1"/>
    <col min="8707" max="8707" width="6.85546875" style="434" customWidth="1"/>
    <col min="8708" max="8708" width="8" style="434" customWidth="1"/>
    <col min="8709" max="8709" width="8.140625" style="434" customWidth="1"/>
    <col min="8710" max="8710" width="8.28515625" style="434" customWidth="1"/>
    <col min="8711" max="8711" width="7.42578125" style="434" customWidth="1"/>
    <col min="8712" max="8712" width="6.28515625" style="434" customWidth="1"/>
    <col min="8713" max="8713" width="7.28515625" style="434" customWidth="1"/>
    <col min="8714" max="8714" width="9.28515625" style="434" customWidth="1"/>
    <col min="8715" max="8715" width="8.42578125" style="434" customWidth="1"/>
    <col min="8716" max="8716" width="9.7109375" style="434" customWidth="1"/>
    <col min="8717" max="8717" width="7.5703125" style="434" customWidth="1"/>
    <col min="8718" max="8720" width="7.42578125" style="434" customWidth="1"/>
    <col min="8721" max="8721" width="7.7109375" style="434" customWidth="1"/>
    <col min="8722" max="8722" width="7.28515625" style="434" customWidth="1"/>
    <col min="8723" max="8723" width="7.140625" style="434" customWidth="1"/>
    <col min="8724" max="8724" width="7.7109375" style="434" customWidth="1"/>
    <col min="8725" max="8725" width="9.5703125" style="434" customWidth="1"/>
    <col min="8726" max="8726" width="9.5703125" style="434" bestFit="1" customWidth="1"/>
    <col min="8727" max="8727" width="9.42578125" style="434" customWidth="1"/>
    <col min="8728" max="8728" width="7.7109375" style="434" customWidth="1"/>
    <col min="8729" max="8729" width="7.140625" style="434" customWidth="1"/>
    <col min="8730" max="8730" width="7.5703125" style="434" customWidth="1"/>
    <col min="8731" max="8731" width="7.28515625" style="434" customWidth="1"/>
    <col min="8732" max="8732" width="7.5703125" style="434" customWidth="1"/>
    <col min="8733" max="8733" width="9.85546875" style="434" customWidth="1"/>
    <col min="8734" max="8734" width="9" style="434" customWidth="1"/>
    <col min="8735" max="8735" width="8.5703125" style="434" customWidth="1"/>
    <col min="8736" max="8736" width="9.85546875" style="434" customWidth="1"/>
    <col min="8737" max="8737" width="9.5703125" style="434" customWidth="1"/>
    <col min="8738" max="8738" width="9.85546875" style="434" customWidth="1"/>
    <col min="8739" max="8739" width="7.42578125" style="434" customWidth="1"/>
    <col min="8740" max="8740" width="7.85546875" style="434" customWidth="1"/>
    <col min="8741" max="8742" width="6.85546875" style="434" customWidth="1"/>
    <col min="8743" max="8743" width="7.42578125" style="434" customWidth="1"/>
    <col min="8744" max="8744" width="8.42578125" style="434" customWidth="1"/>
    <col min="8745" max="8745" width="7.5703125" style="434" customWidth="1"/>
    <col min="8746" max="8746" width="7.28515625" style="434" customWidth="1"/>
    <col min="8747" max="8747" width="9.5703125" style="434" bestFit="1" customWidth="1"/>
    <col min="8748" max="8748" width="10.5703125" style="434" customWidth="1"/>
    <col min="8749" max="8749" width="9.5703125" style="434" customWidth="1"/>
    <col min="8750" max="8750" width="8" style="434" customWidth="1"/>
    <col min="8751" max="8751" width="6.28515625" style="434" customWidth="1"/>
    <col min="8752" max="8752" width="6.85546875" style="434" customWidth="1"/>
    <col min="8753" max="8753" width="7" style="434" customWidth="1"/>
    <col min="8754" max="8754" width="6.7109375" style="434" customWidth="1"/>
    <col min="8755" max="8755" width="9" style="434" customWidth="1"/>
    <col min="8756" max="8756" width="7.28515625" style="434" customWidth="1"/>
    <col min="8757" max="8757" width="8.28515625" style="434" customWidth="1"/>
    <col min="8758" max="8758" width="9.42578125" style="434" customWidth="1"/>
    <col min="8759" max="8759" width="10.28515625" style="434" customWidth="1"/>
    <col min="8760" max="8760" width="9.85546875" style="434" customWidth="1"/>
    <col min="8761" max="8761" width="8" style="434" customWidth="1"/>
    <col min="8762" max="8762" width="7.28515625" style="434" customWidth="1"/>
    <col min="8763" max="8763" width="7.140625" style="434" customWidth="1"/>
    <col min="8764" max="8764" width="7.7109375" style="434" customWidth="1"/>
    <col min="8765" max="8765" width="7.140625" style="434" customWidth="1"/>
    <col min="8766" max="8766" width="8.5703125" style="434" customWidth="1"/>
    <col min="8767" max="8767" width="6.42578125" style="434" customWidth="1"/>
    <col min="8768" max="8768" width="6.28515625" style="434" customWidth="1"/>
    <col min="8769" max="8769" width="9.28515625" style="434" customWidth="1"/>
    <col min="8770" max="8770" width="9.5703125" style="434" customWidth="1"/>
    <col min="8771" max="8771" width="10.7109375" style="434" customWidth="1"/>
    <col min="8772" max="8772" width="7" style="434" customWidth="1"/>
    <col min="8773" max="8773" width="7.140625" style="434" customWidth="1"/>
    <col min="8774" max="8774" width="7" style="434" customWidth="1"/>
    <col min="8775" max="8775" width="8" style="434" customWidth="1"/>
    <col min="8776" max="8776" width="6.28515625" style="434" customWidth="1"/>
    <col min="8777" max="8777" width="6.85546875" style="434" customWidth="1"/>
    <col min="8778" max="8778" width="5.85546875" style="434" customWidth="1"/>
    <col min="8779" max="8779" width="6.28515625" style="434" customWidth="1"/>
    <col min="8780" max="8780" width="9.28515625" style="434" customWidth="1"/>
    <col min="8781" max="8781" width="9.7109375" style="434" customWidth="1"/>
    <col min="8782" max="8782" width="6" style="434" customWidth="1"/>
    <col min="8783" max="8783" width="8.140625" style="434" customWidth="1"/>
    <col min="8784" max="8784" width="6.28515625" style="434" customWidth="1"/>
    <col min="8785" max="8785" width="7.140625" style="434" customWidth="1"/>
    <col min="8786" max="8786" width="6.85546875" style="434" customWidth="1"/>
    <col min="8787" max="8788" width="7.42578125" style="434" customWidth="1"/>
    <col min="8789" max="8789" width="7.140625" style="434" customWidth="1"/>
    <col min="8790" max="8790" width="7.85546875" style="434" customWidth="1"/>
    <col min="8791" max="8791" width="9.28515625" style="434" customWidth="1"/>
    <col min="8792" max="8792" width="8.5703125" style="434" customWidth="1"/>
    <col min="8793" max="8793" width="8.7109375" style="434" customWidth="1"/>
    <col min="8794" max="8794" width="6.7109375" style="434" customWidth="1"/>
    <col min="8795" max="8795" width="6.5703125" style="434" customWidth="1"/>
    <col min="8796" max="8796" width="7.85546875" style="434" customWidth="1"/>
    <col min="8797" max="8797" width="7.140625" style="434" customWidth="1"/>
    <col min="8798" max="8798" width="7.42578125" style="434" customWidth="1"/>
    <col min="8799" max="8800" width="7.140625" style="434" customWidth="1"/>
    <col min="8801" max="8801" width="7.42578125" style="434" customWidth="1"/>
    <col min="8802" max="8802" width="9.7109375" style="434" customWidth="1"/>
    <col min="8803" max="8803" width="9.28515625" style="434" customWidth="1"/>
    <col min="8804" max="8804" width="10.42578125" style="434" customWidth="1"/>
    <col min="8805" max="8805" width="7.28515625" style="434" customWidth="1"/>
    <col min="8806" max="8807" width="7.42578125" style="434" customWidth="1"/>
    <col min="8808" max="8808" width="7" style="434" customWidth="1"/>
    <col min="8809" max="8809" width="8" style="434" customWidth="1"/>
    <col min="8810" max="8810" width="7.42578125" style="434" customWidth="1"/>
    <col min="8811" max="8811" width="6.7109375" style="434" customWidth="1"/>
    <col min="8812" max="8812" width="7.28515625" style="434" customWidth="1"/>
    <col min="8813" max="8813" width="9.5703125" style="434" customWidth="1"/>
    <col min="8814" max="8814" width="8.42578125" style="434" customWidth="1"/>
    <col min="8815" max="8815" width="8.5703125" style="434" customWidth="1"/>
    <col min="8816" max="8816" width="7.42578125" style="434" customWidth="1"/>
    <col min="8817" max="8818" width="8" style="434" customWidth="1"/>
    <col min="8819" max="8820" width="7.28515625" style="434" customWidth="1"/>
    <col min="8821" max="8821" width="7.5703125" style="434" customWidth="1"/>
    <col min="8822" max="8822" width="7.140625" style="434" customWidth="1"/>
    <col min="8823" max="8823" width="7.85546875" style="434" customWidth="1"/>
    <col min="8824" max="8824" width="9.7109375" style="434" customWidth="1"/>
    <col min="8825" max="8825" width="9.28515625" style="434" customWidth="1"/>
    <col min="8826" max="8827" width="9" style="434" customWidth="1"/>
    <col min="8828" max="8828" width="7.85546875" style="434" customWidth="1"/>
    <col min="8829" max="8829" width="7" style="434" customWidth="1"/>
    <col min="8830" max="8831" width="7.7109375" style="434" customWidth="1"/>
    <col min="8832" max="8832" width="9.140625" style="434"/>
    <col min="8833" max="8833" width="6.42578125" style="434" customWidth="1"/>
    <col min="8834" max="8834" width="7.28515625" style="434" customWidth="1"/>
    <col min="8835" max="8835" width="9.28515625" style="434" customWidth="1"/>
    <col min="8836" max="8836" width="9.5703125" style="434" customWidth="1"/>
    <col min="8837" max="8837" width="9.28515625" style="434" customWidth="1"/>
    <col min="8838" max="8838" width="7.42578125" style="434" customWidth="1"/>
    <col min="8839" max="8839" width="6.7109375" style="434" customWidth="1"/>
    <col min="8840" max="8840" width="8" style="434" customWidth="1"/>
    <col min="8841" max="8841" width="8.28515625" style="434" customWidth="1"/>
    <col min="8842" max="8842" width="8.42578125" style="434" customWidth="1"/>
    <col min="8843" max="8843" width="8.5703125" style="434" customWidth="1"/>
    <col min="8844" max="8844" width="8" style="434" customWidth="1"/>
    <col min="8845" max="8845" width="8.85546875" style="434" customWidth="1"/>
    <col min="8846" max="8846" width="9.28515625" style="434" customWidth="1"/>
    <col min="8847" max="8847" width="10" style="434" customWidth="1"/>
    <col min="8848" max="8849" width="10.140625" style="434" customWidth="1"/>
    <col min="8850" max="8960" width="9.140625" style="434"/>
    <col min="8961" max="8961" width="6" style="434" customWidth="1"/>
    <col min="8962" max="8962" width="7.85546875" style="434" customWidth="1"/>
    <col min="8963" max="8963" width="6.85546875" style="434" customWidth="1"/>
    <col min="8964" max="8964" width="8" style="434" customWidth="1"/>
    <col min="8965" max="8965" width="8.140625" style="434" customWidth="1"/>
    <col min="8966" max="8966" width="8.28515625" style="434" customWidth="1"/>
    <col min="8967" max="8967" width="7.42578125" style="434" customWidth="1"/>
    <col min="8968" max="8968" width="6.28515625" style="434" customWidth="1"/>
    <col min="8969" max="8969" width="7.28515625" style="434" customWidth="1"/>
    <col min="8970" max="8970" width="9.28515625" style="434" customWidth="1"/>
    <col min="8971" max="8971" width="8.42578125" style="434" customWidth="1"/>
    <col min="8972" max="8972" width="9.7109375" style="434" customWidth="1"/>
    <col min="8973" max="8973" width="7.5703125" style="434" customWidth="1"/>
    <col min="8974" max="8976" width="7.42578125" style="434" customWidth="1"/>
    <col min="8977" max="8977" width="7.7109375" style="434" customWidth="1"/>
    <col min="8978" max="8978" width="7.28515625" style="434" customWidth="1"/>
    <col min="8979" max="8979" width="7.140625" style="434" customWidth="1"/>
    <col min="8980" max="8980" width="7.7109375" style="434" customWidth="1"/>
    <col min="8981" max="8981" width="9.5703125" style="434" customWidth="1"/>
    <col min="8982" max="8982" width="9.5703125" style="434" bestFit="1" customWidth="1"/>
    <col min="8983" max="8983" width="9.42578125" style="434" customWidth="1"/>
    <col min="8984" max="8984" width="7.7109375" style="434" customWidth="1"/>
    <col min="8985" max="8985" width="7.140625" style="434" customWidth="1"/>
    <col min="8986" max="8986" width="7.5703125" style="434" customWidth="1"/>
    <col min="8987" max="8987" width="7.28515625" style="434" customWidth="1"/>
    <col min="8988" max="8988" width="7.5703125" style="434" customWidth="1"/>
    <col min="8989" max="8989" width="9.85546875" style="434" customWidth="1"/>
    <col min="8990" max="8990" width="9" style="434" customWidth="1"/>
    <col min="8991" max="8991" width="8.5703125" style="434" customWidth="1"/>
    <col min="8992" max="8992" width="9.85546875" style="434" customWidth="1"/>
    <col min="8993" max="8993" width="9.5703125" style="434" customWidth="1"/>
    <col min="8994" max="8994" width="9.85546875" style="434" customWidth="1"/>
    <col min="8995" max="8995" width="7.42578125" style="434" customWidth="1"/>
    <col min="8996" max="8996" width="7.85546875" style="434" customWidth="1"/>
    <col min="8997" max="8998" width="6.85546875" style="434" customWidth="1"/>
    <col min="8999" max="8999" width="7.42578125" style="434" customWidth="1"/>
    <col min="9000" max="9000" width="8.42578125" style="434" customWidth="1"/>
    <col min="9001" max="9001" width="7.5703125" style="434" customWidth="1"/>
    <col min="9002" max="9002" width="7.28515625" style="434" customWidth="1"/>
    <col min="9003" max="9003" width="9.5703125" style="434" bestFit="1" customWidth="1"/>
    <col min="9004" max="9004" width="10.5703125" style="434" customWidth="1"/>
    <col min="9005" max="9005" width="9.5703125" style="434" customWidth="1"/>
    <col min="9006" max="9006" width="8" style="434" customWidth="1"/>
    <col min="9007" max="9007" width="6.28515625" style="434" customWidth="1"/>
    <col min="9008" max="9008" width="6.85546875" style="434" customWidth="1"/>
    <col min="9009" max="9009" width="7" style="434" customWidth="1"/>
    <col min="9010" max="9010" width="6.7109375" style="434" customWidth="1"/>
    <col min="9011" max="9011" width="9" style="434" customWidth="1"/>
    <col min="9012" max="9012" width="7.28515625" style="434" customWidth="1"/>
    <col min="9013" max="9013" width="8.28515625" style="434" customWidth="1"/>
    <col min="9014" max="9014" width="9.42578125" style="434" customWidth="1"/>
    <col min="9015" max="9015" width="10.28515625" style="434" customWidth="1"/>
    <col min="9016" max="9016" width="9.85546875" style="434" customWidth="1"/>
    <col min="9017" max="9017" width="8" style="434" customWidth="1"/>
    <col min="9018" max="9018" width="7.28515625" style="434" customWidth="1"/>
    <col min="9019" max="9019" width="7.140625" style="434" customWidth="1"/>
    <col min="9020" max="9020" width="7.7109375" style="434" customWidth="1"/>
    <col min="9021" max="9021" width="7.140625" style="434" customWidth="1"/>
    <col min="9022" max="9022" width="8.5703125" style="434" customWidth="1"/>
    <col min="9023" max="9023" width="6.42578125" style="434" customWidth="1"/>
    <col min="9024" max="9024" width="6.28515625" style="434" customWidth="1"/>
    <col min="9025" max="9025" width="9.28515625" style="434" customWidth="1"/>
    <col min="9026" max="9026" width="9.5703125" style="434" customWidth="1"/>
    <col min="9027" max="9027" width="10.7109375" style="434" customWidth="1"/>
    <col min="9028" max="9028" width="7" style="434" customWidth="1"/>
    <col min="9029" max="9029" width="7.140625" style="434" customWidth="1"/>
    <col min="9030" max="9030" width="7" style="434" customWidth="1"/>
    <col min="9031" max="9031" width="8" style="434" customWidth="1"/>
    <col min="9032" max="9032" width="6.28515625" style="434" customWidth="1"/>
    <col min="9033" max="9033" width="6.85546875" style="434" customWidth="1"/>
    <col min="9034" max="9034" width="5.85546875" style="434" customWidth="1"/>
    <col min="9035" max="9035" width="6.28515625" style="434" customWidth="1"/>
    <col min="9036" max="9036" width="9.28515625" style="434" customWidth="1"/>
    <col min="9037" max="9037" width="9.7109375" style="434" customWidth="1"/>
    <col min="9038" max="9038" width="6" style="434" customWidth="1"/>
    <col min="9039" max="9039" width="8.140625" style="434" customWidth="1"/>
    <col min="9040" max="9040" width="6.28515625" style="434" customWidth="1"/>
    <col min="9041" max="9041" width="7.140625" style="434" customWidth="1"/>
    <col min="9042" max="9042" width="6.85546875" style="434" customWidth="1"/>
    <col min="9043" max="9044" width="7.42578125" style="434" customWidth="1"/>
    <col min="9045" max="9045" width="7.140625" style="434" customWidth="1"/>
    <col min="9046" max="9046" width="7.85546875" style="434" customWidth="1"/>
    <col min="9047" max="9047" width="9.28515625" style="434" customWidth="1"/>
    <col min="9048" max="9048" width="8.5703125" style="434" customWidth="1"/>
    <col min="9049" max="9049" width="8.7109375" style="434" customWidth="1"/>
    <col min="9050" max="9050" width="6.7109375" style="434" customWidth="1"/>
    <col min="9051" max="9051" width="6.5703125" style="434" customWidth="1"/>
    <col min="9052" max="9052" width="7.85546875" style="434" customWidth="1"/>
    <col min="9053" max="9053" width="7.140625" style="434" customWidth="1"/>
    <col min="9054" max="9054" width="7.42578125" style="434" customWidth="1"/>
    <col min="9055" max="9056" width="7.140625" style="434" customWidth="1"/>
    <col min="9057" max="9057" width="7.42578125" style="434" customWidth="1"/>
    <col min="9058" max="9058" width="9.7109375" style="434" customWidth="1"/>
    <col min="9059" max="9059" width="9.28515625" style="434" customWidth="1"/>
    <col min="9060" max="9060" width="10.42578125" style="434" customWidth="1"/>
    <col min="9061" max="9061" width="7.28515625" style="434" customWidth="1"/>
    <col min="9062" max="9063" width="7.42578125" style="434" customWidth="1"/>
    <col min="9064" max="9064" width="7" style="434" customWidth="1"/>
    <col min="9065" max="9065" width="8" style="434" customWidth="1"/>
    <col min="9066" max="9066" width="7.42578125" style="434" customWidth="1"/>
    <col min="9067" max="9067" width="6.7109375" style="434" customWidth="1"/>
    <col min="9068" max="9068" width="7.28515625" style="434" customWidth="1"/>
    <col min="9069" max="9069" width="9.5703125" style="434" customWidth="1"/>
    <col min="9070" max="9070" width="8.42578125" style="434" customWidth="1"/>
    <col min="9071" max="9071" width="8.5703125" style="434" customWidth="1"/>
    <col min="9072" max="9072" width="7.42578125" style="434" customWidth="1"/>
    <col min="9073" max="9074" width="8" style="434" customWidth="1"/>
    <col min="9075" max="9076" width="7.28515625" style="434" customWidth="1"/>
    <col min="9077" max="9077" width="7.5703125" style="434" customWidth="1"/>
    <col min="9078" max="9078" width="7.140625" style="434" customWidth="1"/>
    <col min="9079" max="9079" width="7.85546875" style="434" customWidth="1"/>
    <col min="9080" max="9080" width="9.7109375" style="434" customWidth="1"/>
    <col min="9081" max="9081" width="9.28515625" style="434" customWidth="1"/>
    <col min="9082" max="9083" width="9" style="434" customWidth="1"/>
    <col min="9084" max="9084" width="7.85546875" style="434" customWidth="1"/>
    <col min="9085" max="9085" width="7" style="434" customWidth="1"/>
    <col min="9086" max="9087" width="7.7109375" style="434" customWidth="1"/>
    <col min="9088" max="9088" width="9.140625" style="434"/>
    <col min="9089" max="9089" width="6.42578125" style="434" customWidth="1"/>
    <col min="9090" max="9090" width="7.28515625" style="434" customWidth="1"/>
    <col min="9091" max="9091" width="9.28515625" style="434" customWidth="1"/>
    <col min="9092" max="9092" width="9.5703125" style="434" customWidth="1"/>
    <col min="9093" max="9093" width="9.28515625" style="434" customWidth="1"/>
    <col min="9094" max="9094" width="7.42578125" style="434" customWidth="1"/>
    <col min="9095" max="9095" width="6.7109375" style="434" customWidth="1"/>
    <col min="9096" max="9096" width="8" style="434" customWidth="1"/>
    <col min="9097" max="9097" width="8.28515625" style="434" customWidth="1"/>
    <col min="9098" max="9098" width="8.42578125" style="434" customWidth="1"/>
    <col min="9099" max="9099" width="8.5703125" style="434" customWidth="1"/>
    <col min="9100" max="9100" width="8" style="434" customWidth="1"/>
    <col min="9101" max="9101" width="8.85546875" style="434" customWidth="1"/>
    <col min="9102" max="9102" width="9.28515625" style="434" customWidth="1"/>
    <col min="9103" max="9103" width="10" style="434" customWidth="1"/>
    <col min="9104" max="9105" width="10.140625" style="434" customWidth="1"/>
    <col min="9106" max="9216" width="9.140625" style="434"/>
    <col min="9217" max="9217" width="6" style="434" customWidth="1"/>
    <col min="9218" max="9218" width="7.85546875" style="434" customWidth="1"/>
    <col min="9219" max="9219" width="6.85546875" style="434" customWidth="1"/>
    <col min="9220" max="9220" width="8" style="434" customWidth="1"/>
    <col min="9221" max="9221" width="8.140625" style="434" customWidth="1"/>
    <col min="9222" max="9222" width="8.28515625" style="434" customWidth="1"/>
    <col min="9223" max="9223" width="7.42578125" style="434" customWidth="1"/>
    <col min="9224" max="9224" width="6.28515625" style="434" customWidth="1"/>
    <col min="9225" max="9225" width="7.28515625" style="434" customWidth="1"/>
    <col min="9226" max="9226" width="9.28515625" style="434" customWidth="1"/>
    <col min="9227" max="9227" width="8.42578125" style="434" customWidth="1"/>
    <col min="9228" max="9228" width="9.7109375" style="434" customWidth="1"/>
    <col min="9229" max="9229" width="7.5703125" style="434" customWidth="1"/>
    <col min="9230" max="9232" width="7.42578125" style="434" customWidth="1"/>
    <col min="9233" max="9233" width="7.7109375" style="434" customWidth="1"/>
    <col min="9234" max="9234" width="7.28515625" style="434" customWidth="1"/>
    <col min="9235" max="9235" width="7.140625" style="434" customWidth="1"/>
    <col min="9236" max="9236" width="7.7109375" style="434" customWidth="1"/>
    <col min="9237" max="9237" width="9.5703125" style="434" customWidth="1"/>
    <col min="9238" max="9238" width="9.5703125" style="434" bestFit="1" customWidth="1"/>
    <col min="9239" max="9239" width="9.42578125" style="434" customWidth="1"/>
    <col min="9240" max="9240" width="7.7109375" style="434" customWidth="1"/>
    <col min="9241" max="9241" width="7.140625" style="434" customWidth="1"/>
    <col min="9242" max="9242" width="7.5703125" style="434" customWidth="1"/>
    <col min="9243" max="9243" width="7.28515625" style="434" customWidth="1"/>
    <col min="9244" max="9244" width="7.5703125" style="434" customWidth="1"/>
    <col min="9245" max="9245" width="9.85546875" style="434" customWidth="1"/>
    <col min="9246" max="9246" width="9" style="434" customWidth="1"/>
    <col min="9247" max="9247" width="8.5703125" style="434" customWidth="1"/>
    <col min="9248" max="9248" width="9.85546875" style="434" customWidth="1"/>
    <col min="9249" max="9249" width="9.5703125" style="434" customWidth="1"/>
    <col min="9250" max="9250" width="9.85546875" style="434" customWidth="1"/>
    <col min="9251" max="9251" width="7.42578125" style="434" customWidth="1"/>
    <col min="9252" max="9252" width="7.85546875" style="434" customWidth="1"/>
    <col min="9253" max="9254" width="6.85546875" style="434" customWidth="1"/>
    <col min="9255" max="9255" width="7.42578125" style="434" customWidth="1"/>
    <col min="9256" max="9256" width="8.42578125" style="434" customWidth="1"/>
    <col min="9257" max="9257" width="7.5703125" style="434" customWidth="1"/>
    <col min="9258" max="9258" width="7.28515625" style="434" customWidth="1"/>
    <col min="9259" max="9259" width="9.5703125" style="434" bestFit="1" customWidth="1"/>
    <col min="9260" max="9260" width="10.5703125" style="434" customWidth="1"/>
    <col min="9261" max="9261" width="9.5703125" style="434" customWidth="1"/>
    <col min="9262" max="9262" width="8" style="434" customWidth="1"/>
    <col min="9263" max="9263" width="6.28515625" style="434" customWidth="1"/>
    <col min="9264" max="9264" width="6.85546875" style="434" customWidth="1"/>
    <col min="9265" max="9265" width="7" style="434" customWidth="1"/>
    <col min="9266" max="9266" width="6.7109375" style="434" customWidth="1"/>
    <col min="9267" max="9267" width="9" style="434" customWidth="1"/>
    <col min="9268" max="9268" width="7.28515625" style="434" customWidth="1"/>
    <col min="9269" max="9269" width="8.28515625" style="434" customWidth="1"/>
    <col min="9270" max="9270" width="9.42578125" style="434" customWidth="1"/>
    <col min="9271" max="9271" width="10.28515625" style="434" customWidth="1"/>
    <col min="9272" max="9272" width="9.85546875" style="434" customWidth="1"/>
    <col min="9273" max="9273" width="8" style="434" customWidth="1"/>
    <col min="9274" max="9274" width="7.28515625" style="434" customWidth="1"/>
    <col min="9275" max="9275" width="7.140625" style="434" customWidth="1"/>
    <col min="9276" max="9276" width="7.7109375" style="434" customWidth="1"/>
    <col min="9277" max="9277" width="7.140625" style="434" customWidth="1"/>
    <col min="9278" max="9278" width="8.5703125" style="434" customWidth="1"/>
    <col min="9279" max="9279" width="6.42578125" style="434" customWidth="1"/>
    <col min="9280" max="9280" width="6.28515625" style="434" customWidth="1"/>
    <col min="9281" max="9281" width="9.28515625" style="434" customWidth="1"/>
    <col min="9282" max="9282" width="9.5703125" style="434" customWidth="1"/>
    <col min="9283" max="9283" width="10.7109375" style="434" customWidth="1"/>
    <col min="9284" max="9284" width="7" style="434" customWidth="1"/>
    <col min="9285" max="9285" width="7.140625" style="434" customWidth="1"/>
    <col min="9286" max="9286" width="7" style="434" customWidth="1"/>
    <col min="9287" max="9287" width="8" style="434" customWidth="1"/>
    <col min="9288" max="9288" width="6.28515625" style="434" customWidth="1"/>
    <col min="9289" max="9289" width="6.85546875" style="434" customWidth="1"/>
    <col min="9290" max="9290" width="5.85546875" style="434" customWidth="1"/>
    <col min="9291" max="9291" width="6.28515625" style="434" customWidth="1"/>
    <col min="9292" max="9292" width="9.28515625" style="434" customWidth="1"/>
    <col min="9293" max="9293" width="9.7109375" style="434" customWidth="1"/>
    <col min="9294" max="9294" width="6" style="434" customWidth="1"/>
    <col min="9295" max="9295" width="8.140625" style="434" customWidth="1"/>
    <col min="9296" max="9296" width="6.28515625" style="434" customWidth="1"/>
    <col min="9297" max="9297" width="7.140625" style="434" customWidth="1"/>
    <col min="9298" max="9298" width="6.85546875" style="434" customWidth="1"/>
    <col min="9299" max="9300" width="7.42578125" style="434" customWidth="1"/>
    <col min="9301" max="9301" width="7.140625" style="434" customWidth="1"/>
    <col min="9302" max="9302" width="7.85546875" style="434" customWidth="1"/>
    <col min="9303" max="9303" width="9.28515625" style="434" customWidth="1"/>
    <col min="9304" max="9304" width="8.5703125" style="434" customWidth="1"/>
    <col min="9305" max="9305" width="8.7109375" style="434" customWidth="1"/>
    <col min="9306" max="9306" width="6.7109375" style="434" customWidth="1"/>
    <col min="9307" max="9307" width="6.5703125" style="434" customWidth="1"/>
    <col min="9308" max="9308" width="7.85546875" style="434" customWidth="1"/>
    <col min="9309" max="9309" width="7.140625" style="434" customWidth="1"/>
    <col min="9310" max="9310" width="7.42578125" style="434" customWidth="1"/>
    <col min="9311" max="9312" width="7.140625" style="434" customWidth="1"/>
    <col min="9313" max="9313" width="7.42578125" style="434" customWidth="1"/>
    <col min="9314" max="9314" width="9.7109375" style="434" customWidth="1"/>
    <col min="9315" max="9315" width="9.28515625" style="434" customWidth="1"/>
    <col min="9316" max="9316" width="10.42578125" style="434" customWidth="1"/>
    <col min="9317" max="9317" width="7.28515625" style="434" customWidth="1"/>
    <col min="9318" max="9319" width="7.42578125" style="434" customWidth="1"/>
    <col min="9320" max="9320" width="7" style="434" customWidth="1"/>
    <col min="9321" max="9321" width="8" style="434" customWidth="1"/>
    <col min="9322" max="9322" width="7.42578125" style="434" customWidth="1"/>
    <col min="9323" max="9323" width="6.7109375" style="434" customWidth="1"/>
    <col min="9324" max="9324" width="7.28515625" style="434" customWidth="1"/>
    <col min="9325" max="9325" width="9.5703125" style="434" customWidth="1"/>
    <col min="9326" max="9326" width="8.42578125" style="434" customWidth="1"/>
    <col min="9327" max="9327" width="8.5703125" style="434" customWidth="1"/>
    <col min="9328" max="9328" width="7.42578125" style="434" customWidth="1"/>
    <col min="9329" max="9330" width="8" style="434" customWidth="1"/>
    <col min="9331" max="9332" width="7.28515625" style="434" customWidth="1"/>
    <col min="9333" max="9333" width="7.5703125" style="434" customWidth="1"/>
    <col min="9334" max="9334" width="7.140625" style="434" customWidth="1"/>
    <col min="9335" max="9335" width="7.85546875" style="434" customWidth="1"/>
    <col min="9336" max="9336" width="9.7109375" style="434" customWidth="1"/>
    <col min="9337" max="9337" width="9.28515625" style="434" customWidth="1"/>
    <col min="9338" max="9339" width="9" style="434" customWidth="1"/>
    <col min="9340" max="9340" width="7.85546875" style="434" customWidth="1"/>
    <col min="9341" max="9341" width="7" style="434" customWidth="1"/>
    <col min="9342" max="9343" width="7.7109375" style="434" customWidth="1"/>
    <col min="9344" max="9344" width="9.140625" style="434"/>
    <col min="9345" max="9345" width="6.42578125" style="434" customWidth="1"/>
    <col min="9346" max="9346" width="7.28515625" style="434" customWidth="1"/>
    <col min="9347" max="9347" width="9.28515625" style="434" customWidth="1"/>
    <col min="9348" max="9348" width="9.5703125" style="434" customWidth="1"/>
    <col min="9349" max="9349" width="9.28515625" style="434" customWidth="1"/>
    <col min="9350" max="9350" width="7.42578125" style="434" customWidth="1"/>
    <col min="9351" max="9351" width="6.7109375" style="434" customWidth="1"/>
    <col min="9352" max="9352" width="8" style="434" customWidth="1"/>
    <col min="9353" max="9353" width="8.28515625" style="434" customWidth="1"/>
    <col min="9354" max="9354" width="8.42578125" style="434" customWidth="1"/>
    <col min="9355" max="9355" width="8.5703125" style="434" customWidth="1"/>
    <col min="9356" max="9356" width="8" style="434" customWidth="1"/>
    <col min="9357" max="9357" width="8.85546875" style="434" customWidth="1"/>
    <col min="9358" max="9358" width="9.28515625" style="434" customWidth="1"/>
    <col min="9359" max="9359" width="10" style="434" customWidth="1"/>
    <col min="9360" max="9361" width="10.140625" style="434" customWidth="1"/>
    <col min="9362" max="9472" width="9.140625" style="434"/>
    <col min="9473" max="9473" width="6" style="434" customWidth="1"/>
    <col min="9474" max="9474" width="7.85546875" style="434" customWidth="1"/>
    <col min="9475" max="9475" width="6.85546875" style="434" customWidth="1"/>
    <col min="9476" max="9476" width="8" style="434" customWidth="1"/>
    <col min="9477" max="9477" width="8.140625" style="434" customWidth="1"/>
    <col min="9478" max="9478" width="8.28515625" style="434" customWidth="1"/>
    <col min="9479" max="9479" width="7.42578125" style="434" customWidth="1"/>
    <col min="9480" max="9480" width="6.28515625" style="434" customWidth="1"/>
    <col min="9481" max="9481" width="7.28515625" style="434" customWidth="1"/>
    <col min="9482" max="9482" width="9.28515625" style="434" customWidth="1"/>
    <col min="9483" max="9483" width="8.42578125" style="434" customWidth="1"/>
    <col min="9484" max="9484" width="9.7109375" style="434" customWidth="1"/>
    <col min="9485" max="9485" width="7.5703125" style="434" customWidth="1"/>
    <col min="9486" max="9488" width="7.42578125" style="434" customWidth="1"/>
    <col min="9489" max="9489" width="7.7109375" style="434" customWidth="1"/>
    <col min="9490" max="9490" width="7.28515625" style="434" customWidth="1"/>
    <col min="9491" max="9491" width="7.140625" style="434" customWidth="1"/>
    <col min="9492" max="9492" width="7.7109375" style="434" customWidth="1"/>
    <col min="9493" max="9493" width="9.5703125" style="434" customWidth="1"/>
    <col min="9494" max="9494" width="9.5703125" style="434" bestFit="1" customWidth="1"/>
    <col min="9495" max="9495" width="9.42578125" style="434" customWidth="1"/>
    <col min="9496" max="9496" width="7.7109375" style="434" customWidth="1"/>
    <col min="9497" max="9497" width="7.140625" style="434" customWidth="1"/>
    <col min="9498" max="9498" width="7.5703125" style="434" customWidth="1"/>
    <col min="9499" max="9499" width="7.28515625" style="434" customWidth="1"/>
    <col min="9500" max="9500" width="7.5703125" style="434" customWidth="1"/>
    <col min="9501" max="9501" width="9.85546875" style="434" customWidth="1"/>
    <col min="9502" max="9502" width="9" style="434" customWidth="1"/>
    <col min="9503" max="9503" width="8.5703125" style="434" customWidth="1"/>
    <col min="9504" max="9504" width="9.85546875" style="434" customWidth="1"/>
    <col min="9505" max="9505" width="9.5703125" style="434" customWidth="1"/>
    <col min="9506" max="9506" width="9.85546875" style="434" customWidth="1"/>
    <col min="9507" max="9507" width="7.42578125" style="434" customWidth="1"/>
    <col min="9508" max="9508" width="7.85546875" style="434" customWidth="1"/>
    <col min="9509" max="9510" width="6.85546875" style="434" customWidth="1"/>
    <col min="9511" max="9511" width="7.42578125" style="434" customWidth="1"/>
    <col min="9512" max="9512" width="8.42578125" style="434" customWidth="1"/>
    <col min="9513" max="9513" width="7.5703125" style="434" customWidth="1"/>
    <col min="9514" max="9514" width="7.28515625" style="434" customWidth="1"/>
    <col min="9515" max="9515" width="9.5703125" style="434" bestFit="1" customWidth="1"/>
    <col min="9516" max="9516" width="10.5703125" style="434" customWidth="1"/>
    <col min="9517" max="9517" width="9.5703125" style="434" customWidth="1"/>
    <col min="9518" max="9518" width="8" style="434" customWidth="1"/>
    <col min="9519" max="9519" width="6.28515625" style="434" customWidth="1"/>
    <col min="9520" max="9520" width="6.85546875" style="434" customWidth="1"/>
    <col min="9521" max="9521" width="7" style="434" customWidth="1"/>
    <col min="9522" max="9522" width="6.7109375" style="434" customWidth="1"/>
    <col min="9523" max="9523" width="9" style="434" customWidth="1"/>
    <col min="9524" max="9524" width="7.28515625" style="434" customWidth="1"/>
    <col min="9525" max="9525" width="8.28515625" style="434" customWidth="1"/>
    <col min="9526" max="9526" width="9.42578125" style="434" customWidth="1"/>
    <col min="9527" max="9527" width="10.28515625" style="434" customWidth="1"/>
    <col min="9528" max="9528" width="9.85546875" style="434" customWidth="1"/>
    <col min="9529" max="9529" width="8" style="434" customWidth="1"/>
    <col min="9530" max="9530" width="7.28515625" style="434" customWidth="1"/>
    <col min="9531" max="9531" width="7.140625" style="434" customWidth="1"/>
    <col min="9532" max="9532" width="7.7109375" style="434" customWidth="1"/>
    <col min="9533" max="9533" width="7.140625" style="434" customWidth="1"/>
    <col min="9534" max="9534" width="8.5703125" style="434" customWidth="1"/>
    <col min="9535" max="9535" width="6.42578125" style="434" customWidth="1"/>
    <col min="9536" max="9536" width="6.28515625" style="434" customWidth="1"/>
    <col min="9537" max="9537" width="9.28515625" style="434" customWidth="1"/>
    <col min="9538" max="9538" width="9.5703125" style="434" customWidth="1"/>
    <col min="9539" max="9539" width="10.7109375" style="434" customWidth="1"/>
    <col min="9540" max="9540" width="7" style="434" customWidth="1"/>
    <col min="9541" max="9541" width="7.140625" style="434" customWidth="1"/>
    <col min="9542" max="9542" width="7" style="434" customWidth="1"/>
    <col min="9543" max="9543" width="8" style="434" customWidth="1"/>
    <col min="9544" max="9544" width="6.28515625" style="434" customWidth="1"/>
    <col min="9545" max="9545" width="6.85546875" style="434" customWidth="1"/>
    <col min="9546" max="9546" width="5.85546875" style="434" customWidth="1"/>
    <col min="9547" max="9547" width="6.28515625" style="434" customWidth="1"/>
    <col min="9548" max="9548" width="9.28515625" style="434" customWidth="1"/>
    <col min="9549" max="9549" width="9.7109375" style="434" customWidth="1"/>
    <col min="9550" max="9550" width="6" style="434" customWidth="1"/>
    <col min="9551" max="9551" width="8.140625" style="434" customWidth="1"/>
    <col min="9552" max="9552" width="6.28515625" style="434" customWidth="1"/>
    <col min="9553" max="9553" width="7.140625" style="434" customWidth="1"/>
    <col min="9554" max="9554" width="6.85546875" style="434" customWidth="1"/>
    <col min="9555" max="9556" width="7.42578125" style="434" customWidth="1"/>
    <col min="9557" max="9557" width="7.140625" style="434" customWidth="1"/>
    <col min="9558" max="9558" width="7.85546875" style="434" customWidth="1"/>
    <col min="9559" max="9559" width="9.28515625" style="434" customWidth="1"/>
    <col min="9560" max="9560" width="8.5703125" style="434" customWidth="1"/>
    <col min="9561" max="9561" width="8.7109375" style="434" customWidth="1"/>
    <col min="9562" max="9562" width="6.7109375" style="434" customWidth="1"/>
    <col min="9563" max="9563" width="6.5703125" style="434" customWidth="1"/>
    <col min="9564" max="9564" width="7.85546875" style="434" customWidth="1"/>
    <col min="9565" max="9565" width="7.140625" style="434" customWidth="1"/>
    <col min="9566" max="9566" width="7.42578125" style="434" customWidth="1"/>
    <col min="9567" max="9568" width="7.140625" style="434" customWidth="1"/>
    <col min="9569" max="9569" width="7.42578125" style="434" customWidth="1"/>
    <col min="9570" max="9570" width="9.7109375" style="434" customWidth="1"/>
    <col min="9571" max="9571" width="9.28515625" style="434" customWidth="1"/>
    <col min="9572" max="9572" width="10.42578125" style="434" customWidth="1"/>
    <col min="9573" max="9573" width="7.28515625" style="434" customWidth="1"/>
    <col min="9574" max="9575" width="7.42578125" style="434" customWidth="1"/>
    <col min="9576" max="9576" width="7" style="434" customWidth="1"/>
    <col min="9577" max="9577" width="8" style="434" customWidth="1"/>
    <col min="9578" max="9578" width="7.42578125" style="434" customWidth="1"/>
    <col min="9579" max="9579" width="6.7109375" style="434" customWidth="1"/>
    <col min="9580" max="9580" width="7.28515625" style="434" customWidth="1"/>
    <col min="9581" max="9581" width="9.5703125" style="434" customWidth="1"/>
    <col min="9582" max="9582" width="8.42578125" style="434" customWidth="1"/>
    <col min="9583" max="9583" width="8.5703125" style="434" customWidth="1"/>
    <col min="9584" max="9584" width="7.42578125" style="434" customWidth="1"/>
    <col min="9585" max="9586" width="8" style="434" customWidth="1"/>
    <col min="9587" max="9588" width="7.28515625" style="434" customWidth="1"/>
    <col min="9589" max="9589" width="7.5703125" style="434" customWidth="1"/>
    <col min="9590" max="9590" width="7.140625" style="434" customWidth="1"/>
    <col min="9591" max="9591" width="7.85546875" style="434" customWidth="1"/>
    <col min="9592" max="9592" width="9.7109375" style="434" customWidth="1"/>
    <col min="9593" max="9593" width="9.28515625" style="434" customWidth="1"/>
    <col min="9594" max="9595" width="9" style="434" customWidth="1"/>
    <col min="9596" max="9596" width="7.85546875" style="434" customWidth="1"/>
    <col min="9597" max="9597" width="7" style="434" customWidth="1"/>
    <col min="9598" max="9599" width="7.7109375" style="434" customWidth="1"/>
    <col min="9600" max="9600" width="9.140625" style="434"/>
    <col min="9601" max="9601" width="6.42578125" style="434" customWidth="1"/>
    <col min="9602" max="9602" width="7.28515625" style="434" customWidth="1"/>
    <col min="9603" max="9603" width="9.28515625" style="434" customWidth="1"/>
    <col min="9604" max="9604" width="9.5703125" style="434" customWidth="1"/>
    <col min="9605" max="9605" width="9.28515625" style="434" customWidth="1"/>
    <col min="9606" max="9606" width="7.42578125" style="434" customWidth="1"/>
    <col min="9607" max="9607" width="6.7109375" style="434" customWidth="1"/>
    <col min="9608" max="9608" width="8" style="434" customWidth="1"/>
    <col min="9609" max="9609" width="8.28515625" style="434" customWidth="1"/>
    <col min="9610" max="9610" width="8.42578125" style="434" customWidth="1"/>
    <col min="9611" max="9611" width="8.5703125" style="434" customWidth="1"/>
    <col min="9612" max="9612" width="8" style="434" customWidth="1"/>
    <col min="9613" max="9613" width="8.85546875" style="434" customWidth="1"/>
    <col min="9614" max="9614" width="9.28515625" style="434" customWidth="1"/>
    <col min="9615" max="9615" width="10" style="434" customWidth="1"/>
    <col min="9616" max="9617" width="10.140625" style="434" customWidth="1"/>
    <col min="9618" max="9728" width="9.140625" style="434"/>
    <col min="9729" max="9729" width="6" style="434" customWidth="1"/>
    <col min="9730" max="9730" width="7.85546875" style="434" customWidth="1"/>
    <col min="9731" max="9731" width="6.85546875" style="434" customWidth="1"/>
    <col min="9732" max="9732" width="8" style="434" customWidth="1"/>
    <col min="9733" max="9733" width="8.140625" style="434" customWidth="1"/>
    <col min="9734" max="9734" width="8.28515625" style="434" customWidth="1"/>
    <col min="9735" max="9735" width="7.42578125" style="434" customWidth="1"/>
    <col min="9736" max="9736" width="6.28515625" style="434" customWidth="1"/>
    <col min="9737" max="9737" width="7.28515625" style="434" customWidth="1"/>
    <col min="9738" max="9738" width="9.28515625" style="434" customWidth="1"/>
    <col min="9739" max="9739" width="8.42578125" style="434" customWidth="1"/>
    <col min="9740" max="9740" width="9.7109375" style="434" customWidth="1"/>
    <col min="9741" max="9741" width="7.5703125" style="434" customWidth="1"/>
    <col min="9742" max="9744" width="7.42578125" style="434" customWidth="1"/>
    <col min="9745" max="9745" width="7.7109375" style="434" customWidth="1"/>
    <col min="9746" max="9746" width="7.28515625" style="434" customWidth="1"/>
    <col min="9747" max="9747" width="7.140625" style="434" customWidth="1"/>
    <col min="9748" max="9748" width="7.7109375" style="434" customWidth="1"/>
    <col min="9749" max="9749" width="9.5703125" style="434" customWidth="1"/>
    <col min="9750" max="9750" width="9.5703125" style="434" bestFit="1" customWidth="1"/>
    <col min="9751" max="9751" width="9.42578125" style="434" customWidth="1"/>
    <col min="9752" max="9752" width="7.7109375" style="434" customWidth="1"/>
    <col min="9753" max="9753" width="7.140625" style="434" customWidth="1"/>
    <col min="9754" max="9754" width="7.5703125" style="434" customWidth="1"/>
    <col min="9755" max="9755" width="7.28515625" style="434" customWidth="1"/>
    <col min="9756" max="9756" width="7.5703125" style="434" customWidth="1"/>
    <col min="9757" max="9757" width="9.85546875" style="434" customWidth="1"/>
    <col min="9758" max="9758" width="9" style="434" customWidth="1"/>
    <col min="9759" max="9759" width="8.5703125" style="434" customWidth="1"/>
    <col min="9760" max="9760" width="9.85546875" style="434" customWidth="1"/>
    <col min="9761" max="9761" width="9.5703125" style="434" customWidth="1"/>
    <col min="9762" max="9762" width="9.85546875" style="434" customWidth="1"/>
    <col min="9763" max="9763" width="7.42578125" style="434" customWidth="1"/>
    <col min="9764" max="9764" width="7.85546875" style="434" customWidth="1"/>
    <col min="9765" max="9766" width="6.85546875" style="434" customWidth="1"/>
    <col min="9767" max="9767" width="7.42578125" style="434" customWidth="1"/>
    <col min="9768" max="9768" width="8.42578125" style="434" customWidth="1"/>
    <col min="9769" max="9769" width="7.5703125" style="434" customWidth="1"/>
    <col min="9770" max="9770" width="7.28515625" style="434" customWidth="1"/>
    <col min="9771" max="9771" width="9.5703125" style="434" bestFit="1" customWidth="1"/>
    <col min="9772" max="9772" width="10.5703125" style="434" customWidth="1"/>
    <col min="9773" max="9773" width="9.5703125" style="434" customWidth="1"/>
    <col min="9774" max="9774" width="8" style="434" customWidth="1"/>
    <col min="9775" max="9775" width="6.28515625" style="434" customWidth="1"/>
    <col min="9776" max="9776" width="6.85546875" style="434" customWidth="1"/>
    <col min="9777" max="9777" width="7" style="434" customWidth="1"/>
    <col min="9778" max="9778" width="6.7109375" style="434" customWidth="1"/>
    <col min="9779" max="9779" width="9" style="434" customWidth="1"/>
    <col min="9780" max="9780" width="7.28515625" style="434" customWidth="1"/>
    <col min="9781" max="9781" width="8.28515625" style="434" customWidth="1"/>
    <col min="9782" max="9782" width="9.42578125" style="434" customWidth="1"/>
    <col min="9783" max="9783" width="10.28515625" style="434" customWidth="1"/>
    <col min="9784" max="9784" width="9.85546875" style="434" customWidth="1"/>
    <col min="9785" max="9785" width="8" style="434" customWidth="1"/>
    <col min="9786" max="9786" width="7.28515625" style="434" customWidth="1"/>
    <col min="9787" max="9787" width="7.140625" style="434" customWidth="1"/>
    <col min="9788" max="9788" width="7.7109375" style="434" customWidth="1"/>
    <col min="9789" max="9789" width="7.140625" style="434" customWidth="1"/>
    <col min="9790" max="9790" width="8.5703125" style="434" customWidth="1"/>
    <col min="9791" max="9791" width="6.42578125" style="434" customWidth="1"/>
    <col min="9792" max="9792" width="6.28515625" style="434" customWidth="1"/>
    <col min="9793" max="9793" width="9.28515625" style="434" customWidth="1"/>
    <col min="9794" max="9794" width="9.5703125" style="434" customWidth="1"/>
    <col min="9795" max="9795" width="10.7109375" style="434" customWidth="1"/>
    <col min="9796" max="9796" width="7" style="434" customWidth="1"/>
    <col min="9797" max="9797" width="7.140625" style="434" customWidth="1"/>
    <col min="9798" max="9798" width="7" style="434" customWidth="1"/>
    <col min="9799" max="9799" width="8" style="434" customWidth="1"/>
    <col min="9800" max="9800" width="6.28515625" style="434" customWidth="1"/>
    <col min="9801" max="9801" width="6.85546875" style="434" customWidth="1"/>
    <col min="9802" max="9802" width="5.85546875" style="434" customWidth="1"/>
    <col min="9803" max="9803" width="6.28515625" style="434" customWidth="1"/>
    <col min="9804" max="9804" width="9.28515625" style="434" customWidth="1"/>
    <col min="9805" max="9805" width="9.7109375" style="434" customWidth="1"/>
    <col min="9806" max="9806" width="6" style="434" customWidth="1"/>
    <col min="9807" max="9807" width="8.140625" style="434" customWidth="1"/>
    <col min="9808" max="9808" width="6.28515625" style="434" customWidth="1"/>
    <col min="9809" max="9809" width="7.140625" style="434" customWidth="1"/>
    <col min="9810" max="9810" width="6.85546875" style="434" customWidth="1"/>
    <col min="9811" max="9812" width="7.42578125" style="434" customWidth="1"/>
    <col min="9813" max="9813" width="7.140625" style="434" customWidth="1"/>
    <col min="9814" max="9814" width="7.85546875" style="434" customWidth="1"/>
    <col min="9815" max="9815" width="9.28515625" style="434" customWidth="1"/>
    <col min="9816" max="9816" width="8.5703125" style="434" customWidth="1"/>
    <col min="9817" max="9817" width="8.7109375" style="434" customWidth="1"/>
    <col min="9818" max="9818" width="6.7109375" style="434" customWidth="1"/>
    <col min="9819" max="9819" width="6.5703125" style="434" customWidth="1"/>
    <col min="9820" max="9820" width="7.85546875" style="434" customWidth="1"/>
    <col min="9821" max="9821" width="7.140625" style="434" customWidth="1"/>
    <col min="9822" max="9822" width="7.42578125" style="434" customWidth="1"/>
    <col min="9823" max="9824" width="7.140625" style="434" customWidth="1"/>
    <col min="9825" max="9825" width="7.42578125" style="434" customWidth="1"/>
    <col min="9826" max="9826" width="9.7109375" style="434" customWidth="1"/>
    <col min="9827" max="9827" width="9.28515625" style="434" customWidth="1"/>
    <col min="9828" max="9828" width="10.42578125" style="434" customWidth="1"/>
    <col min="9829" max="9829" width="7.28515625" style="434" customWidth="1"/>
    <col min="9830" max="9831" width="7.42578125" style="434" customWidth="1"/>
    <col min="9832" max="9832" width="7" style="434" customWidth="1"/>
    <col min="9833" max="9833" width="8" style="434" customWidth="1"/>
    <col min="9834" max="9834" width="7.42578125" style="434" customWidth="1"/>
    <col min="9835" max="9835" width="6.7109375" style="434" customWidth="1"/>
    <col min="9836" max="9836" width="7.28515625" style="434" customWidth="1"/>
    <col min="9837" max="9837" width="9.5703125" style="434" customWidth="1"/>
    <col min="9838" max="9838" width="8.42578125" style="434" customWidth="1"/>
    <col min="9839" max="9839" width="8.5703125" style="434" customWidth="1"/>
    <col min="9840" max="9840" width="7.42578125" style="434" customWidth="1"/>
    <col min="9841" max="9842" width="8" style="434" customWidth="1"/>
    <col min="9843" max="9844" width="7.28515625" style="434" customWidth="1"/>
    <col min="9845" max="9845" width="7.5703125" style="434" customWidth="1"/>
    <col min="9846" max="9846" width="7.140625" style="434" customWidth="1"/>
    <col min="9847" max="9847" width="7.85546875" style="434" customWidth="1"/>
    <col min="9848" max="9848" width="9.7109375" style="434" customWidth="1"/>
    <col min="9849" max="9849" width="9.28515625" style="434" customWidth="1"/>
    <col min="9850" max="9851" width="9" style="434" customWidth="1"/>
    <col min="9852" max="9852" width="7.85546875" style="434" customWidth="1"/>
    <col min="9853" max="9853" width="7" style="434" customWidth="1"/>
    <col min="9854" max="9855" width="7.7109375" style="434" customWidth="1"/>
    <col min="9856" max="9856" width="9.140625" style="434"/>
    <col min="9857" max="9857" width="6.42578125" style="434" customWidth="1"/>
    <col min="9858" max="9858" width="7.28515625" style="434" customWidth="1"/>
    <col min="9859" max="9859" width="9.28515625" style="434" customWidth="1"/>
    <col min="9860" max="9860" width="9.5703125" style="434" customWidth="1"/>
    <col min="9861" max="9861" width="9.28515625" style="434" customWidth="1"/>
    <col min="9862" max="9862" width="7.42578125" style="434" customWidth="1"/>
    <col min="9863" max="9863" width="6.7109375" style="434" customWidth="1"/>
    <col min="9864" max="9864" width="8" style="434" customWidth="1"/>
    <col min="9865" max="9865" width="8.28515625" style="434" customWidth="1"/>
    <col min="9866" max="9866" width="8.42578125" style="434" customWidth="1"/>
    <col min="9867" max="9867" width="8.5703125" style="434" customWidth="1"/>
    <col min="9868" max="9868" width="8" style="434" customWidth="1"/>
    <col min="9869" max="9869" width="8.85546875" style="434" customWidth="1"/>
    <col min="9870" max="9870" width="9.28515625" style="434" customWidth="1"/>
    <col min="9871" max="9871" width="10" style="434" customWidth="1"/>
    <col min="9872" max="9873" width="10.140625" style="434" customWidth="1"/>
    <col min="9874" max="9984" width="9.140625" style="434"/>
    <col min="9985" max="9985" width="6" style="434" customWidth="1"/>
    <col min="9986" max="9986" width="7.85546875" style="434" customWidth="1"/>
    <col min="9987" max="9987" width="6.85546875" style="434" customWidth="1"/>
    <col min="9988" max="9988" width="8" style="434" customWidth="1"/>
    <col min="9989" max="9989" width="8.140625" style="434" customWidth="1"/>
    <col min="9990" max="9990" width="8.28515625" style="434" customWidth="1"/>
    <col min="9991" max="9991" width="7.42578125" style="434" customWidth="1"/>
    <col min="9992" max="9992" width="6.28515625" style="434" customWidth="1"/>
    <col min="9993" max="9993" width="7.28515625" style="434" customWidth="1"/>
    <col min="9994" max="9994" width="9.28515625" style="434" customWidth="1"/>
    <col min="9995" max="9995" width="8.42578125" style="434" customWidth="1"/>
    <col min="9996" max="9996" width="9.7109375" style="434" customWidth="1"/>
    <col min="9997" max="9997" width="7.5703125" style="434" customWidth="1"/>
    <col min="9998" max="10000" width="7.42578125" style="434" customWidth="1"/>
    <col min="10001" max="10001" width="7.7109375" style="434" customWidth="1"/>
    <col min="10002" max="10002" width="7.28515625" style="434" customWidth="1"/>
    <col min="10003" max="10003" width="7.140625" style="434" customWidth="1"/>
    <col min="10004" max="10004" width="7.7109375" style="434" customWidth="1"/>
    <col min="10005" max="10005" width="9.5703125" style="434" customWidth="1"/>
    <col min="10006" max="10006" width="9.5703125" style="434" bestFit="1" customWidth="1"/>
    <col min="10007" max="10007" width="9.42578125" style="434" customWidth="1"/>
    <col min="10008" max="10008" width="7.7109375" style="434" customWidth="1"/>
    <col min="10009" max="10009" width="7.140625" style="434" customWidth="1"/>
    <col min="10010" max="10010" width="7.5703125" style="434" customWidth="1"/>
    <col min="10011" max="10011" width="7.28515625" style="434" customWidth="1"/>
    <col min="10012" max="10012" width="7.5703125" style="434" customWidth="1"/>
    <col min="10013" max="10013" width="9.85546875" style="434" customWidth="1"/>
    <col min="10014" max="10014" width="9" style="434" customWidth="1"/>
    <col min="10015" max="10015" width="8.5703125" style="434" customWidth="1"/>
    <col min="10016" max="10016" width="9.85546875" style="434" customWidth="1"/>
    <col min="10017" max="10017" width="9.5703125" style="434" customWidth="1"/>
    <col min="10018" max="10018" width="9.85546875" style="434" customWidth="1"/>
    <col min="10019" max="10019" width="7.42578125" style="434" customWidth="1"/>
    <col min="10020" max="10020" width="7.85546875" style="434" customWidth="1"/>
    <col min="10021" max="10022" width="6.85546875" style="434" customWidth="1"/>
    <col min="10023" max="10023" width="7.42578125" style="434" customWidth="1"/>
    <col min="10024" max="10024" width="8.42578125" style="434" customWidth="1"/>
    <col min="10025" max="10025" width="7.5703125" style="434" customWidth="1"/>
    <col min="10026" max="10026" width="7.28515625" style="434" customWidth="1"/>
    <col min="10027" max="10027" width="9.5703125" style="434" bestFit="1" customWidth="1"/>
    <col min="10028" max="10028" width="10.5703125" style="434" customWidth="1"/>
    <col min="10029" max="10029" width="9.5703125" style="434" customWidth="1"/>
    <col min="10030" max="10030" width="8" style="434" customWidth="1"/>
    <col min="10031" max="10031" width="6.28515625" style="434" customWidth="1"/>
    <col min="10032" max="10032" width="6.85546875" style="434" customWidth="1"/>
    <col min="10033" max="10033" width="7" style="434" customWidth="1"/>
    <col min="10034" max="10034" width="6.7109375" style="434" customWidth="1"/>
    <col min="10035" max="10035" width="9" style="434" customWidth="1"/>
    <col min="10036" max="10036" width="7.28515625" style="434" customWidth="1"/>
    <col min="10037" max="10037" width="8.28515625" style="434" customWidth="1"/>
    <col min="10038" max="10038" width="9.42578125" style="434" customWidth="1"/>
    <col min="10039" max="10039" width="10.28515625" style="434" customWidth="1"/>
    <col min="10040" max="10040" width="9.85546875" style="434" customWidth="1"/>
    <col min="10041" max="10041" width="8" style="434" customWidth="1"/>
    <col min="10042" max="10042" width="7.28515625" style="434" customWidth="1"/>
    <col min="10043" max="10043" width="7.140625" style="434" customWidth="1"/>
    <col min="10044" max="10044" width="7.7109375" style="434" customWidth="1"/>
    <col min="10045" max="10045" width="7.140625" style="434" customWidth="1"/>
    <col min="10046" max="10046" width="8.5703125" style="434" customWidth="1"/>
    <col min="10047" max="10047" width="6.42578125" style="434" customWidth="1"/>
    <col min="10048" max="10048" width="6.28515625" style="434" customWidth="1"/>
    <col min="10049" max="10049" width="9.28515625" style="434" customWidth="1"/>
    <col min="10050" max="10050" width="9.5703125" style="434" customWidth="1"/>
    <col min="10051" max="10051" width="10.7109375" style="434" customWidth="1"/>
    <col min="10052" max="10052" width="7" style="434" customWidth="1"/>
    <col min="10053" max="10053" width="7.140625" style="434" customWidth="1"/>
    <col min="10054" max="10054" width="7" style="434" customWidth="1"/>
    <col min="10055" max="10055" width="8" style="434" customWidth="1"/>
    <col min="10056" max="10056" width="6.28515625" style="434" customWidth="1"/>
    <col min="10057" max="10057" width="6.85546875" style="434" customWidth="1"/>
    <col min="10058" max="10058" width="5.85546875" style="434" customWidth="1"/>
    <col min="10059" max="10059" width="6.28515625" style="434" customWidth="1"/>
    <col min="10060" max="10060" width="9.28515625" style="434" customWidth="1"/>
    <col min="10061" max="10061" width="9.7109375" style="434" customWidth="1"/>
    <col min="10062" max="10062" width="6" style="434" customWidth="1"/>
    <col min="10063" max="10063" width="8.140625" style="434" customWidth="1"/>
    <col min="10064" max="10064" width="6.28515625" style="434" customWidth="1"/>
    <col min="10065" max="10065" width="7.140625" style="434" customWidth="1"/>
    <col min="10066" max="10066" width="6.85546875" style="434" customWidth="1"/>
    <col min="10067" max="10068" width="7.42578125" style="434" customWidth="1"/>
    <col min="10069" max="10069" width="7.140625" style="434" customWidth="1"/>
    <col min="10070" max="10070" width="7.85546875" style="434" customWidth="1"/>
    <col min="10071" max="10071" width="9.28515625" style="434" customWidth="1"/>
    <col min="10072" max="10072" width="8.5703125" style="434" customWidth="1"/>
    <col min="10073" max="10073" width="8.7109375" style="434" customWidth="1"/>
    <col min="10074" max="10074" width="6.7109375" style="434" customWidth="1"/>
    <col min="10075" max="10075" width="6.5703125" style="434" customWidth="1"/>
    <col min="10076" max="10076" width="7.85546875" style="434" customWidth="1"/>
    <col min="10077" max="10077" width="7.140625" style="434" customWidth="1"/>
    <col min="10078" max="10078" width="7.42578125" style="434" customWidth="1"/>
    <col min="10079" max="10080" width="7.140625" style="434" customWidth="1"/>
    <col min="10081" max="10081" width="7.42578125" style="434" customWidth="1"/>
    <col min="10082" max="10082" width="9.7109375" style="434" customWidth="1"/>
    <col min="10083" max="10083" width="9.28515625" style="434" customWidth="1"/>
    <col min="10084" max="10084" width="10.42578125" style="434" customWidth="1"/>
    <col min="10085" max="10085" width="7.28515625" style="434" customWidth="1"/>
    <col min="10086" max="10087" width="7.42578125" style="434" customWidth="1"/>
    <col min="10088" max="10088" width="7" style="434" customWidth="1"/>
    <col min="10089" max="10089" width="8" style="434" customWidth="1"/>
    <col min="10090" max="10090" width="7.42578125" style="434" customWidth="1"/>
    <col min="10091" max="10091" width="6.7109375" style="434" customWidth="1"/>
    <col min="10092" max="10092" width="7.28515625" style="434" customWidth="1"/>
    <col min="10093" max="10093" width="9.5703125" style="434" customWidth="1"/>
    <col min="10094" max="10094" width="8.42578125" style="434" customWidth="1"/>
    <col min="10095" max="10095" width="8.5703125" style="434" customWidth="1"/>
    <col min="10096" max="10096" width="7.42578125" style="434" customWidth="1"/>
    <col min="10097" max="10098" width="8" style="434" customWidth="1"/>
    <col min="10099" max="10100" width="7.28515625" style="434" customWidth="1"/>
    <col min="10101" max="10101" width="7.5703125" style="434" customWidth="1"/>
    <col min="10102" max="10102" width="7.140625" style="434" customWidth="1"/>
    <col min="10103" max="10103" width="7.85546875" style="434" customWidth="1"/>
    <col min="10104" max="10104" width="9.7109375" style="434" customWidth="1"/>
    <col min="10105" max="10105" width="9.28515625" style="434" customWidth="1"/>
    <col min="10106" max="10107" width="9" style="434" customWidth="1"/>
    <col min="10108" max="10108" width="7.85546875" style="434" customWidth="1"/>
    <col min="10109" max="10109" width="7" style="434" customWidth="1"/>
    <col min="10110" max="10111" width="7.7109375" style="434" customWidth="1"/>
    <col min="10112" max="10112" width="9.140625" style="434"/>
    <col min="10113" max="10113" width="6.42578125" style="434" customWidth="1"/>
    <col min="10114" max="10114" width="7.28515625" style="434" customWidth="1"/>
    <col min="10115" max="10115" width="9.28515625" style="434" customWidth="1"/>
    <col min="10116" max="10116" width="9.5703125" style="434" customWidth="1"/>
    <col min="10117" max="10117" width="9.28515625" style="434" customWidth="1"/>
    <col min="10118" max="10118" width="7.42578125" style="434" customWidth="1"/>
    <col min="10119" max="10119" width="6.7109375" style="434" customWidth="1"/>
    <col min="10120" max="10120" width="8" style="434" customWidth="1"/>
    <col min="10121" max="10121" width="8.28515625" style="434" customWidth="1"/>
    <col min="10122" max="10122" width="8.42578125" style="434" customWidth="1"/>
    <col min="10123" max="10123" width="8.5703125" style="434" customWidth="1"/>
    <col min="10124" max="10124" width="8" style="434" customWidth="1"/>
    <col min="10125" max="10125" width="8.85546875" style="434" customWidth="1"/>
    <col min="10126" max="10126" width="9.28515625" style="434" customWidth="1"/>
    <col min="10127" max="10127" width="10" style="434" customWidth="1"/>
    <col min="10128" max="10129" width="10.140625" style="434" customWidth="1"/>
    <col min="10130" max="10240" width="9.140625" style="434"/>
    <col min="10241" max="10241" width="6" style="434" customWidth="1"/>
    <col min="10242" max="10242" width="7.85546875" style="434" customWidth="1"/>
    <col min="10243" max="10243" width="6.85546875" style="434" customWidth="1"/>
    <col min="10244" max="10244" width="8" style="434" customWidth="1"/>
    <col min="10245" max="10245" width="8.140625" style="434" customWidth="1"/>
    <col min="10246" max="10246" width="8.28515625" style="434" customWidth="1"/>
    <col min="10247" max="10247" width="7.42578125" style="434" customWidth="1"/>
    <col min="10248" max="10248" width="6.28515625" style="434" customWidth="1"/>
    <col min="10249" max="10249" width="7.28515625" style="434" customWidth="1"/>
    <col min="10250" max="10250" width="9.28515625" style="434" customWidth="1"/>
    <col min="10251" max="10251" width="8.42578125" style="434" customWidth="1"/>
    <col min="10252" max="10252" width="9.7109375" style="434" customWidth="1"/>
    <col min="10253" max="10253" width="7.5703125" style="434" customWidth="1"/>
    <col min="10254" max="10256" width="7.42578125" style="434" customWidth="1"/>
    <col min="10257" max="10257" width="7.7109375" style="434" customWidth="1"/>
    <col min="10258" max="10258" width="7.28515625" style="434" customWidth="1"/>
    <col min="10259" max="10259" width="7.140625" style="434" customWidth="1"/>
    <col min="10260" max="10260" width="7.7109375" style="434" customWidth="1"/>
    <col min="10261" max="10261" width="9.5703125" style="434" customWidth="1"/>
    <col min="10262" max="10262" width="9.5703125" style="434" bestFit="1" customWidth="1"/>
    <col min="10263" max="10263" width="9.42578125" style="434" customWidth="1"/>
    <col min="10264" max="10264" width="7.7109375" style="434" customWidth="1"/>
    <col min="10265" max="10265" width="7.140625" style="434" customWidth="1"/>
    <col min="10266" max="10266" width="7.5703125" style="434" customWidth="1"/>
    <col min="10267" max="10267" width="7.28515625" style="434" customWidth="1"/>
    <col min="10268" max="10268" width="7.5703125" style="434" customWidth="1"/>
    <col min="10269" max="10269" width="9.85546875" style="434" customWidth="1"/>
    <col min="10270" max="10270" width="9" style="434" customWidth="1"/>
    <col min="10271" max="10271" width="8.5703125" style="434" customWidth="1"/>
    <col min="10272" max="10272" width="9.85546875" style="434" customWidth="1"/>
    <col min="10273" max="10273" width="9.5703125" style="434" customWidth="1"/>
    <col min="10274" max="10274" width="9.85546875" style="434" customWidth="1"/>
    <col min="10275" max="10275" width="7.42578125" style="434" customWidth="1"/>
    <col min="10276" max="10276" width="7.85546875" style="434" customWidth="1"/>
    <col min="10277" max="10278" width="6.85546875" style="434" customWidth="1"/>
    <col min="10279" max="10279" width="7.42578125" style="434" customWidth="1"/>
    <col min="10280" max="10280" width="8.42578125" style="434" customWidth="1"/>
    <col min="10281" max="10281" width="7.5703125" style="434" customWidth="1"/>
    <col min="10282" max="10282" width="7.28515625" style="434" customWidth="1"/>
    <col min="10283" max="10283" width="9.5703125" style="434" bestFit="1" customWidth="1"/>
    <col min="10284" max="10284" width="10.5703125" style="434" customWidth="1"/>
    <col min="10285" max="10285" width="9.5703125" style="434" customWidth="1"/>
    <col min="10286" max="10286" width="8" style="434" customWidth="1"/>
    <col min="10287" max="10287" width="6.28515625" style="434" customWidth="1"/>
    <col min="10288" max="10288" width="6.85546875" style="434" customWidth="1"/>
    <col min="10289" max="10289" width="7" style="434" customWidth="1"/>
    <col min="10290" max="10290" width="6.7109375" style="434" customWidth="1"/>
    <col min="10291" max="10291" width="9" style="434" customWidth="1"/>
    <col min="10292" max="10292" width="7.28515625" style="434" customWidth="1"/>
    <col min="10293" max="10293" width="8.28515625" style="434" customWidth="1"/>
    <col min="10294" max="10294" width="9.42578125" style="434" customWidth="1"/>
    <col min="10295" max="10295" width="10.28515625" style="434" customWidth="1"/>
    <col min="10296" max="10296" width="9.85546875" style="434" customWidth="1"/>
    <col min="10297" max="10297" width="8" style="434" customWidth="1"/>
    <col min="10298" max="10298" width="7.28515625" style="434" customWidth="1"/>
    <col min="10299" max="10299" width="7.140625" style="434" customWidth="1"/>
    <col min="10300" max="10300" width="7.7109375" style="434" customWidth="1"/>
    <col min="10301" max="10301" width="7.140625" style="434" customWidth="1"/>
    <col min="10302" max="10302" width="8.5703125" style="434" customWidth="1"/>
    <col min="10303" max="10303" width="6.42578125" style="434" customWidth="1"/>
    <col min="10304" max="10304" width="6.28515625" style="434" customWidth="1"/>
    <col min="10305" max="10305" width="9.28515625" style="434" customWidth="1"/>
    <col min="10306" max="10306" width="9.5703125" style="434" customWidth="1"/>
    <col min="10307" max="10307" width="10.7109375" style="434" customWidth="1"/>
    <col min="10308" max="10308" width="7" style="434" customWidth="1"/>
    <col min="10309" max="10309" width="7.140625" style="434" customWidth="1"/>
    <col min="10310" max="10310" width="7" style="434" customWidth="1"/>
    <col min="10311" max="10311" width="8" style="434" customWidth="1"/>
    <col min="10312" max="10312" width="6.28515625" style="434" customWidth="1"/>
    <col min="10313" max="10313" width="6.85546875" style="434" customWidth="1"/>
    <col min="10314" max="10314" width="5.85546875" style="434" customWidth="1"/>
    <col min="10315" max="10315" width="6.28515625" style="434" customWidth="1"/>
    <col min="10316" max="10316" width="9.28515625" style="434" customWidth="1"/>
    <col min="10317" max="10317" width="9.7109375" style="434" customWidth="1"/>
    <col min="10318" max="10318" width="6" style="434" customWidth="1"/>
    <col min="10319" max="10319" width="8.140625" style="434" customWidth="1"/>
    <col min="10320" max="10320" width="6.28515625" style="434" customWidth="1"/>
    <col min="10321" max="10321" width="7.140625" style="434" customWidth="1"/>
    <col min="10322" max="10322" width="6.85546875" style="434" customWidth="1"/>
    <col min="10323" max="10324" width="7.42578125" style="434" customWidth="1"/>
    <col min="10325" max="10325" width="7.140625" style="434" customWidth="1"/>
    <col min="10326" max="10326" width="7.85546875" style="434" customWidth="1"/>
    <col min="10327" max="10327" width="9.28515625" style="434" customWidth="1"/>
    <col min="10328" max="10328" width="8.5703125" style="434" customWidth="1"/>
    <col min="10329" max="10329" width="8.7109375" style="434" customWidth="1"/>
    <col min="10330" max="10330" width="6.7109375" style="434" customWidth="1"/>
    <col min="10331" max="10331" width="6.5703125" style="434" customWidth="1"/>
    <col min="10332" max="10332" width="7.85546875" style="434" customWidth="1"/>
    <col min="10333" max="10333" width="7.140625" style="434" customWidth="1"/>
    <col min="10334" max="10334" width="7.42578125" style="434" customWidth="1"/>
    <col min="10335" max="10336" width="7.140625" style="434" customWidth="1"/>
    <col min="10337" max="10337" width="7.42578125" style="434" customWidth="1"/>
    <col min="10338" max="10338" width="9.7109375" style="434" customWidth="1"/>
    <col min="10339" max="10339" width="9.28515625" style="434" customWidth="1"/>
    <col min="10340" max="10340" width="10.42578125" style="434" customWidth="1"/>
    <col min="10341" max="10341" width="7.28515625" style="434" customWidth="1"/>
    <col min="10342" max="10343" width="7.42578125" style="434" customWidth="1"/>
    <col min="10344" max="10344" width="7" style="434" customWidth="1"/>
    <col min="10345" max="10345" width="8" style="434" customWidth="1"/>
    <col min="10346" max="10346" width="7.42578125" style="434" customWidth="1"/>
    <col min="10347" max="10347" width="6.7109375" style="434" customWidth="1"/>
    <col min="10348" max="10348" width="7.28515625" style="434" customWidth="1"/>
    <col min="10349" max="10349" width="9.5703125" style="434" customWidth="1"/>
    <col min="10350" max="10350" width="8.42578125" style="434" customWidth="1"/>
    <col min="10351" max="10351" width="8.5703125" style="434" customWidth="1"/>
    <col min="10352" max="10352" width="7.42578125" style="434" customWidth="1"/>
    <col min="10353" max="10354" width="8" style="434" customWidth="1"/>
    <col min="10355" max="10356" width="7.28515625" style="434" customWidth="1"/>
    <col min="10357" max="10357" width="7.5703125" style="434" customWidth="1"/>
    <col min="10358" max="10358" width="7.140625" style="434" customWidth="1"/>
    <col min="10359" max="10359" width="7.85546875" style="434" customWidth="1"/>
    <col min="10360" max="10360" width="9.7109375" style="434" customWidth="1"/>
    <col min="10361" max="10361" width="9.28515625" style="434" customWidth="1"/>
    <col min="10362" max="10363" width="9" style="434" customWidth="1"/>
    <col min="10364" max="10364" width="7.85546875" style="434" customWidth="1"/>
    <col min="10365" max="10365" width="7" style="434" customWidth="1"/>
    <col min="10366" max="10367" width="7.7109375" style="434" customWidth="1"/>
    <col min="10368" max="10368" width="9.140625" style="434"/>
    <col min="10369" max="10369" width="6.42578125" style="434" customWidth="1"/>
    <col min="10370" max="10370" width="7.28515625" style="434" customWidth="1"/>
    <col min="10371" max="10371" width="9.28515625" style="434" customWidth="1"/>
    <col min="10372" max="10372" width="9.5703125" style="434" customWidth="1"/>
    <col min="10373" max="10373" width="9.28515625" style="434" customWidth="1"/>
    <col min="10374" max="10374" width="7.42578125" style="434" customWidth="1"/>
    <col min="10375" max="10375" width="6.7109375" style="434" customWidth="1"/>
    <col min="10376" max="10376" width="8" style="434" customWidth="1"/>
    <col min="10377" max="10377" width="8.28515625" style="434" customWidth="1"/>
    <col min="10378" max="10378" width="8.42578125" style="434" customWidth="1"/>
    <col min="10379" max="10379" width="8.5703125" style="434" customWidth="1"/>
    <col min="10380" max="10380" width="8" style="434" customWidth="1"/>
    <col min="10381" max="10381" width="8.85546875" style="434" customWidth="1"/>
    <col min="10382" max="10382" width="9.28515625" style="434" customWidth="1"/>
    <col min="10383" max="10383" width="10" style="434" customWidth="1"/>
    <col min="10384" max="10385" width="10.140625" style="434" customWidth="1"/>
    <col min="10386" max="10496" width="9.140625" style="434"/>
    <col min="10497" max="10497" width="6" style="434" customWidth="1"/>
    <col min="10498" max="10498" width="7.85546875" style="434" customWidth="1"/>
    <col min="10499" max="10499" width="6.85546875" style="434" customWidth="1"/>
    <col min="10500" max="10500" width="8" style="434" customWidth="1"/>
    <col min="10501" max="10501" width="8.140625" style="434" customWidth="1"/>
    <col min="10502" max="10502" width="8.28515625" style="434" customWidth="1"/>
    <col min="10503" max="10503" width="7.42578125" style="434" customWidth="1"/>
    <col min="10504" max="10504" width="6.28515625" style="434" customWidth="1"/>
    <col min="10505" max="10505" width="7.28515625" style="434" customWidth="1"/>
    <col min="10506" max="10506" width="9.28515625" style="434" customWidth="1"/>
    <col min="10507" max="10507" width="8.42578125" style="434" customWidth="1"/>
    <col min="10508" max="10508" width="9.7109375" style="434" customWidth="1"/>
    <col min="10509" max="10509" width="7.5703125" style="434" customWidth="1"/>
    <col min="10510" max="10512" width="7.42578125" style="434" customWidth="1"/>
    <col min="10513" max="10513" width="7.7109375" style="434" customWidth="1"/>
    <col min="10514" max="10514" width="7.28515625" style="434" customWidth="1"/>
    <col min="10515" max="10515" width="7.140625" style="434" customWidth="1"/>
    <col min="10516" max="10516" width="7.7109375" style="434" customWidth="1"/>
    <col min="10517" max="10517" width="9.5703125" style="434" customWidth="1"/>
    <col min="10518" max="10518" width="9.5703125" style="434" bestFit="1" customWidth="1"/>
    <col min="10519" max="10519" width="9.42578125" style="434" customWidth="1"/>
    <col min="10520" max="10520" width="7.7109375" style="434" customWidth="1"/>
    <col min="10521" max="10521" width="7.140625" style="434" customWidth="1"/>
    <col min="10522" max="10522" width="7.5703125" style="434" customWidth="1"/>
    <col min="10523" max="10523" width="7.28515625" style="434" customWidth="1"/>
    <col min="10524" max="10524" width="7.5703125" style="434" customWidth="1"/>
    <col min="10525" max="10525" width="9.85546875" style="434" customWidth="1"/>
    <col min="10526" max="10526" width="9" style="434" customWidth="1"/>
    <col min="10527" max="10527" width="8.5703125" style="434" customWidth="1"/>
    <col min="10528" max="10528" width="9.85546875" style="434" customWidth="1"/>
    <col min="10529" max="10529" width="9.5703125" style="434" customWidth="1"/>
    <col min="10530" max="10530" width="9.85546875" style="434" customWidth="1"/>
    <col min="10531" max="10531" width="7.42578125" style="434" customWidth="1"/>
    <col min="10532" max="10532" width="7.85546875" style="434" customWidth="1"/>
    <col min="10533" max="10534" width="6.85546875" style="434" customWidth="1"/>
    <col min="10535" max="10535" width="7.42578125" style="434" customWidth="1"/>
    <col min="10536" max="10536" width="8.42578125" style="434" customWidth="1"/>
    <col min="10537" max="10537" width="7.5703125" style="434" customWidth="1"/>
    <col min="10538" max="10538" width="7.28515625" style="434" customWidth="1"/>
    <col min="10539" max="10539" width="9.5703125" style="434" bestFit="1" customWidth="1"/>
    <col min="10540" max="10540" width="10.5703125" style="434" customWidth="1"/>
    <col min="10541" max="10541" width="9.5703125" style="434" customWidth="1"/>
    <col min="10542" max="10542" width="8" style="434" customWidth="1"/>
    <col min="10543" max="10543" width="6.28515625" style="434" customWidth="1"/>
    <col min="10544" max="10544" width="6.85546875" style="434" customWidth="1"/>
    <col min="10545" max="10545" width="7" style="434" customWidth="1"/>
    <col min="10546" max="10546" width="6.7109375" style="434" customWidth="1"/>
    <col min="10547" max="10547" width="9" style="434" customWidth="1"/>
    <col min="10548" max="10548" width="7.28515625" style="434" customWidth="1"/>
    <col min="10549" max="10549" width="8.28515625" style="434" customWidth="1"/>
    <col min="10550" max="10550" width="9.42578125" style="434" customWidth="1"/>
    <col min="10551" max="10551" width="10.28515625" style="434" customWidth="1"/>
    <col min="10552" max="10552" width="9.85546875" style="434" customWidth="1"/>
    <col min="10553" max="10553" width="8" style="434" customWidth="1"/>
    <col min="10554" max="10554" width="7.28515625" style="434" customWidth="1"/>
    <col min="10555" max="10555" width="7.140625" style="434" customWidth="1"/>
    <col min="10556" max="10556" width="7.7109375" style="434" customWidth="1"/>
    <col min="10557" max="10557" width="7.140625" style="434" customWidth="1"/>
    <col min="10558" max="10558" width="8.5703125" style="434" customWidth="1"/>
    <col min="10559" max="10559" width="6.42578125" style="434" customWidth="1"/>
    <col min="10560" max="10560" width="6.28515625" style="434" customWidth="1"/>
    <col min="10561" max="10561" width="9.28515625" style="434" customWidth="1"/>
    <col min="10562" max="10562" width="9.5703125" style="434" customWidth="1"/>
    <col min="10563" max="10563" width="10.7109375" style="434" customWidth="1"/>
    <col min="10564" max="10564" width="7" style="434" customWidth="1"/>
    <col min="10565" max="10565" width="7.140625" style="434" customWidth="1"/>
    <col min="10566" max="10566" width="7" style="434" customWidth="1"/>
    <col min="10567" max="10567" width="8" style="434" customWidth="1"/>
    <col min="10568" max="10568" width="6.28515625" style="434" customWidth="1"/>
    <col min="10569" max="10569" width="6.85546875" style="434" customWidth="1"/>
    <col min="10570" max="10570" width="5.85546875" style="434" customWidth="1"/>
    <col min="10571" max="10571" width="6.28515625" style="434" customWidth="1"/>
    <col min="10572" max="10572" width="9.28515625" style="434" customWidth="1"/>
    <col min="10573" max="10573" width="9.7109375" style="434" customWidth="1"/>
    <col min="10574" max="10574" width="6" style="434" customWidth="1"/>
    <col min="10575" max="10575" width="8.140625" style="434" customWidth="1"/>
    <col min="10576" max="10576" width="6.28515625" style="434" customWidth="1"/>
    <col min="10577" max="10577" width="7.140625" style="434" customWidth="1"/>
    <col min="10578" max="10578" width="6.85546875" style="434" customWidth="1"/>
    <col min="10579" max="10580" width="7.42578125" style="434" customWidth="1"/>
    <col min="10581" max="10581" width="7.140625" style="434" customWidth="1"/>
    <col min="10582" max="10582" width="7.85546875" style="434" customWidth="1"/>
    <col min="10583" max="10583" width="9.28515625" style="434" customWidth="1"/>
    <col min="10584" max="10584" width="8.5703125" style="434" customWidth="1"/>
    <col min="10585" max="10585" width="8.7109375" style="434" customWidth="1"/>
    <col min="10586" max="10586" width="6.7109375" style="434" customWidth="1"/>
    <col min="10587" max="10587" width="6.5703125" style="434" customWidth="1"/>
    <col min="10588" max="10588" width="7.85546875" style="434" customWidth="1"/>
    <col min="10589" max="10589" width="7.140625" style="434" customWidth="1"/>
    <col min="10590" max="10590" width="7.42578125" style="434" customWidth="1"/>
    <col min="10591" max="10592" width="7.140625" style="434" customWidth="1"/>
    <col min="10593" max="10593" width="7.42578125" style="434" customWidth="1"/>
    <col min="10594" max="10594" width="9.7109375" style="434" customWidth="1"/>
    <col min="10595" max="10595" width="9.28515625" style="434" customWidth="1"/>
    <col min="10596" max="10596" width="10.42578125" style="434" customWidth="1"/>
    <col min="10597" max="10597" width="7.28515625" style="434" customWidth="1"/>
    <col min="10598" max="10599" width="7.42578125" style="434" customWidth="1"/>
    <col min="10600" max="10600" width="7" style="434" customWidth="1"/>
    <col min="10601" max="10601" width="8" style="434" customWidth="1"/>
    <col min="10602" max="10602" width="7.42578125" style="434" customWidth="1"/>
    <col min="10603" max="10603" width="6.7109375" style="434" customWidth="1"/>
    <col min="10604" max="10604" width="7.28515625" style="434" customWidth="1"/>
    <col min="10605" max="10605" width="9.5703125" style="434" customWidth="1"/>
    <col min="10606" max="10606" width="8.42578125" style="434" customWidth="1"/>
    <col min="10607" max="10607" width="8.5703125" style="434" customWidth="1"/>
    <col min="10608" max="10608" width="7.42578125" style="434" customWidth="1"/>
    <col min="10609" max="10610" width="8" style="434" customWidth="1"/>
    <col min="10611" max="10612" width="7.28515625" style="434" customWidth="1"/>
    <col min="10613" max="10613" width="7.5703125" style="434" customWidth="1"/>
    <col min="10614" max="10614" width="7.140625" style="434" customWidth="1"/>
    <col min="10615" max="10615" width="7.85546875" style="434" customWidth="1"/>
    <col min="10616" max="10616" width="9.7109375" style="434" customWidth="1"/>
    <col min="10617" max="10617" width="9.28515625" style="434" customWidth="1"/>
    <col min="10618" max="10619" width="9" style="434" customWidth="1"/>
    <col min="10620" max="10620" width="7.85546875" style="434" customWidth="1"/>
    <col min="10621" max="10621" width="7" style="434" customWidth="1"/>
    <col min="10622" max="10623" width="7.7109375" style="434" customWidth="1"/>
    <col min="10624" max="10624" width="9.140625" style="434"/>
    <col min="10625" max="10625" width="6.42578125" style="434" customWidth="1"/>
    <col min="10626" max="10626" width="7.28515625" style="434" customWidth="1"/>
    <col min="10627" max="10627" width="9.28515625" style="434" customWidth="1"/>
    <col min="10628" max="10628" width="9.5703125" style="434" customWidth="1"/>
    <col min="10629" max="10629" width="9.28515625" style="434" customWidth="1"/>
    <col min="10630" max="10630" width="7.42578125" style="434" customWidth="1"/>
    <col min="10631" max="10631" width="6.7109375" style="434" customWidth="1"/>
    <col min="10632" max="10632" width="8" style="434" customWidth="1"/>
    <col min="10633" max="10633" width="8.28515625" style="434" customWidth="1"/>
    <col min="10634" max="10634" width="8.42578125" style="434" customWidth="1"/>
    <col min="10635" max="10635" width="8.5703125" style="434" customWidth="1"/>
    <col min="10636" max="10636" width="8" style="434" customWidth="1"/>
    <col min="10637" max="10637" width="8.85546875" style="434" customWidth="1"/>
    <col min="10638" max="10638" width="9.28515625" style="434" customWidth="1"/>
    <col min="10639" max="10639" width="10" style="434" customWidth="1"/>
    <col min="10640" max="10641" width="10.140625" style="434" customWidth="1"/>
    <col min="10642" max="10752" width="9.140625" style="434"/>
    <col min="10753" max="10753" width="6" style="434" customWidth="1"/>
    <col min="10754" max="10754" width="7.85546875" style="434" customWidth="1"/>
    <col min="10755" max="10755" width="6.85546875" style="434" customWidth="1"/>
    <col min="10756" max="10756" width="8" style="434" customWidth="1"/>
    <col min="10757" max="10757" width="8.140625" style="434" customWidth="1"/>
    <col min="10758" max="10758" width="8.28515625" style="434" customWidth="1"/>
    <col min="10759" max="10759" width="7.42578125" style="434" customWidth="1"/>
    <col min="10760" max="10760" width="6.28515625" style="434" customWidth="1"/>
    <col min="10761" max="10761" width="7.28515625" style="434" customWidth="1"/>
    <col min="10762" max="10762" width="9.28515625" style="434" customWidth="1"/>
    <col min="10763" max="10763" width="8.42578125" style="434" customWidth="1"/>
    <col min="10764" max="10764" width="9.7109375" style="434" customWidth="1"/>
    <col min="10765" max="10765" width="7.5703125" style="434" customWidth="1"/>
    <col min="10766" max="10768" width="7.42578125" style="434" customWidth="1"/>
    <col min="10769" max="10769" width="7.7109375" style="434" customWidth="1"/>
    <col min="10770" max="10770" width="7.28515625" style="434" customWidth="1"/>
    <col min="10771" max="10771" width="7.140625" style="434" customWidth="1"/>
    <col min="10772" max="10772" width="7.7109375" style="434" customWidth="1"/>
    <col min="10773" max="10773" width="9.5703125" style="434" customWidth="1"/>
    <col min="10774" max="10774" width="9.5703125" style="434" bestFit="1" customWidth="1"/>
    <col min="10775" max="10775" width="9.42578125" style="434" customWidth="1"/>
    <col min="10776" max="10776" width="7.7109375" style="434" customWidth="1"/>
    <col min="10777" max="10777" width="7.140625" style="434" customWidth="1"/>
    <col min="10778" max="10778" width="7.5703125" style="434" customWidth="1"/>
    <col min="10779" max="10779" width="7.28515625" style="434" customWidth="1"/>
    <col min="10780" max="10780" width="7.5703125" style="434" customWidth="1"/>
    <col min="10781" max="10781" width="9.85546875" style="434" customWidth="1"/>
    <col min="10782" max="10782" width="9" style="434" customWidth="1"/>
    <col min="10783" max="10783" width="8.5703125" style="434" customWidth="1"/>
    <col min="10784" max="10784" width="9.85546875" style="434" customWidth="1"/>
    <col min="10785" max="10785" width="9.5703125" style="434" customWidth="1"/>
    <col min="10786" max="10786" width="9.85546875" style="434" customWidth="1"/>
    <col min="10787" max="10787" width="7.42578125" style="434" customWidth="1"/>
    <col min="10788" max="10788" width="7.85546875" style="434" customWidth="1"/>
    <col min="10789" max="10790" width="6.85546875" style="434" customWidth="1"/>
    <col min="10791" max="10791" width="7.42578125" style="434" customWidth="1"/>
    <col min="10792" max="10792" width="8.42578125" style="434" customWidth="1"/>
    <col min="10793" max="10793" width="7.5703125" style="434" customWidth="1"/>
    <col min="10794" max="10794" width="7.28515625" style="434" customWidth="1"/>
    <col min="10795" max="10795" width="9.5703125" style="434" bestFit="1" customWidth="1"/>
    <col min="10796" max="10796" width="10.5703125" style="434" customWidth="1"/>
    <col min="10797" max="10797" width="9.5703125" style="434" customWidth="1"/>
    <col min="10798" max="10798" width="8" style="434" customWidth="1"/>
    <col min="10799" max="10799" width="6.28515625" style="434" customWidth="1"/>
    <col min="10800" max="10800" width="6.85546875" style="434" customWidth="1"/>
    <col min="10801" max="10801" width="7" style="434" customWidth="1"/>
    <col min="10802" max="10802" width="6.7109375" style="434" customWidth="1"/>
    <col min="10803" max="10803" width="9" style="434" customWidth="1"/>
    <col min="10804" max="10804" width="7.28515625" style="434" customWidth="1"/>
    <col min="10805" max="10805" width="8.28515625" style="434" customWidth="1"/>
    <col min="10806" max="10806" width="9.42578125" style="434" customWidth="1"/>
    <col min="10807" max="10807" width="10.28515625" style="434" customWidth="1"/>
    <col min="10808" max="10808" width="9.85546875" style="434" customWidth="1"/>
    <col min="10809" max="10809" width="8" style="434" customWidth="1"/>
    <col min="10810" max="10810" width="7.28515625" style="434" customWidth="1"/>
    <col min="10811" max="10811" width="7.140625" style="434" customWidth="1"/>
    <col min="10812" max="10812" width="7.7109375" style="434" customWidth="1"/>
    <col min="10813" max="10813" width="7.140625" style="434" customWidth="1"/>
    <col min="10814" max="10814" width="8.5703125" style="434" customWidth="1"/>
    <col min="10815" max="10815" width="6.42578125" style="434" customWidth="1"/>
    <col min="10816" max="10816" width="6.28515625" style="434" customWidth="1"/>
    <col min="10817" max="10817" width="9.28515625" style="434" customWidth="1"/>
    <col min="10818" max="10818" width="9.5703125" style="434" customWidth="1"/>
    <col min="10819" max="10819" width="10.7109375" style="434" customWidth="1"/>
    <col min="10820" max="10820" width="7" style="434" customWidth="1"/>
    <col min="10821" max="10821" width="7.140625" style="434" customWidth="1"/>
    <col min="10822" max="10822" width="7" style="434" customWidth="1"/>
    <col min="10823" max="10823" width="8" style="434" customWidth="1"/>
    <col min="10824" max="10824" width="6.28515625" style="434" customWidth="1"/>
    <col min="10825" max="10825" width="6.85546875" style="434" customWidth="1"/>
    <col min="10826" max="10826" width="5.85546875" style="434" customWidth="1"/>
    <col min="10827" max="10827" width="6.28515625" style="434" customWidth="1"/>
    <col min="10828" max="10828" width="9.28515625" style="434" customWidth="1"/>
    <col min="10829" max="10829" width="9.7109375" style="434" customWidth="1"/>
    <col min="10830" max="10830" width="6" style="434" customWidth="1"/>
    <col min="10831" max="10831" width="8.140625" style="434" customWidth="1"/>
    <col min="10832" max="10832" width="6.28515625" style="434" customWidth="1"/>
    <col min="10833" max="10833" width="7.140625" style="434" customWidth="1"/>
    <col min="10834" max="10834" width="6.85546875" style="434" customWidth="1"/>
    <col min="10835" max="10836" width="7.42578125" style="434" customWidth="1"/>
    <col min="10837" max="10837" width="7.140625" style="434" customWidth="1"/>
    <col min="10838" max="10838" width="7.85546875" style="434" customWidth="1"/>
    <col min="10839" max="10839" width="9.28515625" style="434" customWidth="1"/>
    <col min="10840" max="10840" width="8.5703125" style="434" customWidth="1"/>
    <col min="10841" max="10841" width="8.7109375" style="434" customWidth="1"/>
    <col min="10842" max="10842" width="6.7109375" style="434" customWidth="1"/>
    <col min="10843" max="10843" width="6.5703125" style="434" customWidth="1"/>
    <col min="10844" max="10844" width="7.85546875" style="434" customWidth="1"/>
    <col min="10845" max="10845" width="7.140625" style="434" customWidth="1"/>
    <col min="10846" max="10846" width="7.42578125" style="434" customWidth="1"/>
    <col min="10847" max="10848" width="7.140625" style="434" customWidth="1"/>
    <col min="10849" max="10849" width="7.42578125" style="434" customWidth="1"/>
    <col min="10850" max="10850" width="9.7109375" style="434" customWidth="1"/>
    <col min="10851" max="10851" width="9.28515625" style="434" customWidth="1"/>
    <col min="10852" max="10852" width="10.42578125" style="434" customWidth="1"/>
    <col min="10853" max="10853" width="7.28515625" style="434" customWidth="1"/>
    <col min="10854" max="10855" width="7.42578125" style="434" customWidth="1"/>
    <col min="10856" max="10856" width="7" style="434" customWidth="1"/>
    <col min="10857" max="10857" width="8" style="434" customWidth="1"/>
    <col min="10858" max="10858" width="7.42578125" style="434" customWidth="1"/>
    <col min="10859" max="10859" width="6.7109375" style="434" customWidth="1"/>
    <col min="10860" max="10860" width="7.28515625" style="434" customWidth="1"/>
    <col min="10861" max="10861" width="9.5703125" style="434" customWidth="1"/>
    <col min="10862" max="10862" width="8.42578125" style="434" customWidth="1"/>
    <col min="10863" max="10863" width="8.5703125" style="434" customWidth="1"/>
    <col min="10864" max="10864" width="7.42578125" style="434" customWidth="1"/>
    <col min="10865" max="10866" width="8" style="434" customWidth="1"/>
    <col min="10867" max="10868" width="7.28515625" style="434" customWidth="1"/>
    <col min="10869" max="10869" width="7.5703125" style="434" customWidth="1"/>
    <col min="10870" max="10870" width="7.140625" style="434" customWidth="1"/>
    <col min="10871" max="10871" width="7.85546875" style="434" customWidth="1"/>
    <col min="10872" max="10872" width="9.7109375" style="434" customWidth="1"/>
    <col min="10873" max="10873" width="9.28515625" style="434" customWidth="1"/>
    <col min="10874" max="10875" width="9" style="434" customWidth="1"/>
    <col min="10876" max="10876" width="7.85546875" style="434" customWidth="1"/>
    <col min="10877" max="10877" width="7" style="434" customWidth="1"/>
    <col min="10878" max="10879" width="7.7109375" style="434" customWidth="1"/>
    <col min="10880" max="10880" width="9.140625" style="434"/>
    <col min="10881" max="10881" width="6.42578125" style="434" customWidth="1"/>
    <col min="10882" max="10882" width="7.28515625" style="434" customWidth="1"/>
    <col min="10883" max="10883" width="9.28515625" style="434" customWidth="1"/>
    <col min="10884" max="10884" width="9.5703125" style="434" customWidth="1"/>
    <col min="10885" max="10885" width="9.28515625" style="434" customWidth="1"/>
    <col min="10886" max="10886" width="7.42578125" style="434" customWidth="1"/>
    <col min="10887" max="10887" width="6.7109375" style="434" customWidth="1"/>
    <col min="10888" max="10888" width="8" style="434" customWidth="1"/>
    <col min="10889" max="10889" width="8.28515625" style="434" customWidth="1"/>
    <col min="10890" max="10890" width="8.42578125" style="434" customWidth="1"/>
    <col min="10891" max="10891" width="8.5703125" style="434" customWidth="1"/>
    <col min="10892" max="10892" width="8" style="434" customWidth="1"/>
    <col min="10893" max="10893" width="8.85546875" style="434" customWidth="1"/>
    <col min="10894" max="10894" width="9.28515625" style="434" customWidth="1"/>
    <col min="10895" max="10895" width="10" style="434" customWidth="1"/>
    <col min="10896" max="10897" width="10.140625" style="434" customWidth="1"/>
    <col min="10898" max="11008" width="9.140625" style="434"/>
    <col min="11009" max="11009" width="6" style="434" customWidth="1"/>
    <col min="11010" max="11010" width="7.85546875" style="434" customWidth="1"/>
    <col min="11011" max="11011" width="6.85546875" style="434" customWidth="1"/>
    <col min="11012" max="11012" width="8" style="434" customWidth="1"/>
    <col min="11013" max="11013" width="8.140625" style="434" customWidth="1"/>
    <col min="11014" max="11014" width="8.28515625" style="434" customWidth="1"/>
    <col min="11015" max="11015" width="7.42578125" style="434" customWidth="1"/>
    <col min="11016" max="11016" width="6.28515625" style="434" customWidth="1"/>
    <col min="11017" max="11017" width="7.28515625" style="434" customWidth="1"/>
    <col min="11018" max="11018" width="9.28515625" style="434" customWidth="1"/>
    <col min="11019" max="11019" width="8.42578125" style="434" customWidth="1"/>
    <col min="11020" max="11020" width="9.7109375" style="434" customWidth="1"/>
    <col min="11021" max="11021" width="7.5703125" style="434" customWidth="1"/>
    <col min="11022" max="11024" width="7.42578125" style="434" customWidth="1"/>
    <col min="11025" max="11025" width="7.7109375" style="434" customWidth="1"/>
    <col min="11026" max="11026" width="7.28515625" style="434" customWidth="1"/>
    <col min="11027" max="11027" width="7.140625" style="434" customWidth="1"/>
    <col min="11028" max="11028" width="7.7109375" style="434" customWidth="1"/>
    <col min="11029" max="11029" width="9.5703125" style="434" customWidth="1"/>
    <col min="11030" max="11030" width="9.5703125" style="434" bestFit="1" customWidth="1"/>
    <col min="11031" max="11031" width="9.42578125" style="434" customWidth="1"/>
    <col min="11032" max="11032" width="7.7109375" style="434" customWidth="1"/>
    <col min="11033" max="11033" width="7.140625" style="434" customWidth="1"/>
    <col min="11034" max="11034" width="7.5703125" style="434" customWidth="1"/>
    <col min="11035" max="11035" width="7.28515625" style="434" customWidth="1"/>
    <col min="11036" max="11036" width="7.5703125" style="434" customWidth="1"/>
    <col min="11037" max="11037" width="9.85546875" style="434" customWidth="1"/>
    <col min="11038" max="11038" width="9" style="434" customWidth="1"/>
    <col min="11039" max="11039" width="8.5703125" style="434" customWidth="1"/>
    <col min="11040" max="11040" width="9.85546875" style="434" customWidth="1"/>
    <col min="11041" max="11041" width="9.5703125" style="434" customWidth="1"/>
    <col min="11042" max="11042" width="9.85546875" style="434" customWidth="1"/>
    <col min="11043" max="11043" width="7.42578125" style="434" customWidth="1"/>
    <col min="11044" max="11044" width="7.85546875" style="434" customWidth="1"/>
    <col min="11045" max="11046" width="6.85546875" style="434" customWidth="1"/>
    <col min="11047" max="11047" width="7.42578125" style="434" customWidth="1"/>
    <col min="11048" max="11048" width="8.42578125" style="434" customWidth="1"/>
    <col min="11049" max="11049" width="7.5703125" style="434" customWidth="1"/>
    <col min="11050" max="11050" width="7.28515625" style="434" customWidth="1"/>
    <col min="11051" max="11051" width="9.5703125" style="434" bestFit="1" customWidth="1"/>
    <col min="11052" max="11052" width="10.5703125" style="434" customWidth="1"/>
    <col min="11053" max="11053" width="9.5703125" style="434" customWidth="1"/>
    <col min="11054" max="11054" width="8" style="434" customWidth="1"/>
    <col min="11055" max="11055" width="6.28515625" style="434" customWidth="1"/>
    <col min="11056" max="11056" width="6.85546875" style="434" customWidth="1"/>
    <col min="11057" max="11057" width="7" style="434" customWidth="1"/>
    <col min="11058" max="11058" width="6.7109375" style="434" customWidth="1"/>
    <col min="11059" max="11059" width="9" style="434" customWidth="1"/>
    <col min="11060" max="11060" width="7.28515625" style="434" customWidth="1"/>
    <col min="11061" max="11061" width="8.28515625" style="434" customWidth="1"/>
    <col min="11062" max="11062" width="9.42578125" style="434" customWidth="1"/>
    <col min="11063" max="11063" width="10.28515625" style="434" customWidth="1"/>
    <col min="11064" max="11064" width="9.85546875" style="434" customWidth="1"/>
    <col min="11065" max="11065" width="8" style="434" customWidth="1"/>
    <col min="11066" max="11066" width="7.28515625" style="434" customWidth="1"/>
    <col min="11067" max="11067" width="7.140625" style="434" customWidth="1"/>
    <col min="11068" max="11068" width="7.7109375" style="434" customWidth="1"/>
    <col min="11069" max="11069" width="7.140625" style="434" customWidth="1"/>
    <col min="11070" max="11070" width="8.5703125" style="434" customWidth="1"/>
    <col min="11071" max="11071" width="6.42578125" style="434" customWidth="1"/>
    <col min="11072" max="11072" width="6.28515625" style="434" customWidth="1"/>
    <col min="11073" max="11073" width="9.28515625" style="434" customWidth="1"/>
    <col min="11074" max="11074" width="9.5703125" style="434" customWidth="1"/>
    <col min="11075" max="11075" width="10.7109375" style="434" customWidth="1"/>
    <col min="11076" max="11076" width="7" style="434" customWidth="1"/>
    <col min="11077" max="11077" width="7.140625" style="434" customWidth="1"/>
    <col min="11078" max="11078" width="7" style="434" customWidth="1"/>
    <col min="11079" max="11079" width="8" style="434" customWidth="1"/>
    <col min="11080" max="11080" width="6.28515625" style="434" customWidth="1"/>
    <col min="11081" max="11081" width="6.85546875" style="434" customWidth="1"/>
    <col min="11082" max="11082" width="5.85546875" style="434" customWidth="1"/>
    <col min="11083" max="11083" width="6.28515625" style="434" customWidth="1"/>
    <col min="11084" max="11084" width="9.28515625" style="434" customWidth="1"/>
    <col min="11085" max="11085" width="9.7109375" style="434" customWidth="1"/>
    <col min="11086" max="11086" width="6" style="434" customWidth="1"/>
    <col min="11087" max="11087" width="8.140625" style="434" customWidth="1"/>
    <col min="11088" max="11088" width="6.28515625" style="434" customWidth="1"/>
    <col min="11089" max="11089" width="7.140625" style="434" customWidth="1"/>
    <col min="11090" max="11090" width="6.85546875" style="434" customWidth="1"/>
    <col min="11091" max="11092" width="7.42578125" style="434" customWidth="1"/>
    <col min="11093" max="11093" width="7.140625" style="434" customWidth="1"/>
    <col min="11094" max="11094" width="7.85546875" style="434" customWidth="1"/>
    <col min="11095" max="11095" width="9.28515625" style="434" customWidth="1"/>
    <col min="11096" max="11096" width="8.5703125" style="434" customWidth="1"/>
    <col min="11097" max="11097" width="8.7109375" style="434" customWidth="1"/>
    <col min="11098" max="11098" width="6.7109375" style="434" customWidth="1"/>
    <col min="11099" max="11099" width="6.5703125" style="434" customWidth="1"/>
    <col min="11100" max="11100" width="7.85546875" style="434" customWidth="1"/>
    <col min="11101" max="11101" width="7.140625" style="434" customWidth="1"/>
    <col min="11102" max="11102" width="7.42578125" style="434" customWidth="1"/>
    <col min="11103" max="11104" width="7.140625" style="434" customWidth="1"/>
    <col min="11105" max="11105" width="7.42578125" style="434" customWidth="1"/>
    <col min="11106" max="11106" width="9.7109375" style="434" customWidth="1"/>
    <col min="11107" max="11107" width="9.28515625" style="434" customWidth="1"/>
    <col min="11108" max="11108" width="10.42578125" style="434" customWidth="1"/>
    <col min="11109" max="11109" width="7.28515625" style="434" customWidth="1"/>
    <col min="11110" max="11111" width="7.42578125" style="434" customWidth="1"/>
    <col min="11112" max="11112" width="7" style="434" customWidth="1"/>
    <col min="11113" max="11113" width="8" style="434" customWidth="1"/>
    <col min="11114" max="11114" width="7.42578125" style="434" customWidth="1"/>
    <col min="11115" max="11115" width="6.7109375" style="434" customWidth="1"/>
    <col min="11116" max="11116" width="7.28515625" style="434" customWidth="1"/>
    <col min="11117" max="11117" width="9.5703125" style="434" customWidth="1"/>
    <col min="11118" max="11118" width="8.42578125" style="434" customWidth="1"/>
    <col min="11119" max="11119" width="8.5703125" style="434" customWidth="1"/>
    <col min="11120" max="11120" width="7.42578125" style="434" customWidth="1"/>
    <col min="11121" max="11122" width="8" style="434" customWidth="1"/>
    <col min="11123" max="11124" width="7.28515625" style="434" customWidth="1"/>
    <col min="11125" max="11125" width="7.5703125" style="434" customWidth="1"/>
    <col min="11126" max="11126" width="7.140625" style="434" customWidth="1"/>
    <col min="11127" max="11127" width="7.85546875" style="434" customWidth="1"/>
    <col min="11128" max="11128" width="9.7109375" style="434" customWidth="1"/>
    <col min="11129" max="11129" width="9.28515625" style="434" customWidth="1"/>
    <col min="11130" max="11131" width="9" style="434" customWidth="1"/>
    <col min="11132" max="11132" width="7.85546875" style="434" customWidth="1"/>
    <col min="11133" max="11133" width="7" style="434" customWidth="1"/>
    <col min="11134" max="11135" width="7.7109375" style="434" customWidth="1"/>
    <col min="11136" max="11136" width="9.140625" style="434"/>
    <col min="11137" max="11137" width="6.42578125" style="434" customWidth="1"/>
    <col min="11138" max="11138" width="7.28515625" style="434" customWidth="1"/>
    <col min="11139" max="11139" width="9.28515625" style="434" customWidth="1"/>
    <col min="11140" max="11140" width="9.5703125" style="434" customWidth="1"/>
    <col min="11141" max="11141" width="9.28515625" style="434" customWidth="1"/>
    <col min="11142" max="11142" width="7.42578125" style="434" customWidth="1"/>
    <col min="11143" max="11143" width="6.7109375" style="434" customWidth="1"/>
    <col min="11144" max="11144" width="8" style="434" customWidth="1"/>
    <col min="11145" max="11145" width="8.28515625" style="434" customWidth="1"/>
    <col min="11146" max="11146" width="8.42578125" style="434" customWidth="1"/>
    <col min="11147" max="11147" width="8.5703125" style="434" customWidth="1"/>
    <col min="11148" max="11148" width="8" style="434" customWidth="1"/>
    <col min="11149" max="11149" width="8.85546875" style="434" customWidth="1"/>
    <col min="11150" max="11150" width="9.28515625" style="434" customWidth="1"/>
    <col min="11151" max="11151" width="10" style="434" customWidth="1"/>
    <col min="11152" max="11153" width="10.140625" style="434" customWidth="1"/>
    <col min="11154" max="11264" width="9.140625" style="434"/>
    <col min="11265" max="11265" width="6" style="434" customWidth="1"/>
    <col min="11266" max="11266" width="7.85546875" style="434" customWidth="1"/>
    <col min="11267" max="11267" width="6.85546875" style="434" customWidth="1"/>
    <col min="11268" max="11268" width="8" style="434" customWidth="1"/>
    <col min="11269" max="11269" width="8.140625" style="434" customWidth="1"/>
    <col min="11270" max="11270" width="8.28515625" style="434" customWidth="1"/>
    <col min="11271" max="11271" width="7.42578125" style="434" customWidth="1"/>
    <col min="11272" max="11272" width="6.28515625" style="434" customWidth="1"/>
    <col min="11273" max="11273" width="7.28515625" style="434" customWidth="1"/>
    <col min="11274" max="11274" width="9.28515625" style="434" customWidth="1"/>
    <col min="11275" max="11275" width="8.42578125" style="434" customWidth="1"/>
    <col min="11276" max="11276" width="9.7109375" style="434" customWidth="1"/>
    <col min="11277" max="11277" width="7.5703125" style="434" customWidth="1"/>
    <col min="11278" max="11280" width="7.42578125" style="434" customWidth="1"/>
    <col min="11281" max="11281" width="7.7109375" style="434" customWidth="1"/>
    <col min="11282" max="11282" width="7.28515625" style="434" customWidth="1"/>
    <col min="11283" max="11283" width="7.140625" style="434" customWidth="1"/>
    <col min="11284" max="11284" width="7.7109375" style="434" customWidth="1"/>
    <col min="11285" max="11285" width="9.5703125" style="434" customWidth="1"/>
    <col min="11286" max="11286" width="9.5703125" style="434" bestFit="1" customWidth="1"/>
    <col min="11287" max="11287" width="9.42578125" style="434" customWidth="1"/>
    <col min="11288" max="11288" width="7.7109375" style="434" customWidth="1"/>
    <col min="11289" max="11289" width="7.140625" style="434" customWidth="1"/>
    <col min="11290" max="11290" width="7.5703125" style="434" customWidth="1"/>
    <col min="11291" max="11291" width="7.28515625" style="434" customWidth="1"/>
    <col min="11292" max="11292" width="7.5703125" style="434" customWidth="1"/>
    <col min="11293" max="11293" width="9.85546875" style="434" customWidth="1"/>
    <col min="11294" max="11294" width="9" style="434" customWidth="1"/>
    <col min="11295" max="11295" width="8.5703125" style="434" customWidth="1"/>
    <col min="11296" max="11296" width="9.85546875" style="434" customWidth="1"/>
    <col min="11297" max="11297" width="9.5703125" style="434" customWidth="1"/>
    <col min="11298" max="11298" width="9.85546875" style="434" customWidth="1"/>
    <col min="11299" max="11299" width="7.42578125" style="434" customWidth="1"/>
    <col min="11300" max="11300" width="7.85546875" style="434" customWidth="1"/>
    <col min="11301" max="11302" width="6.85546875" style="434" customWidth="1"/>
    <col min="11303" max="11303" width="7.42578125" style="434" customWidth="1"/>
    <col min="11304" max="11304" width="8.42578125" style="434" customWidth="1"/>
    <col min="11305" max="11305" width="7.5703125" style="434" customWidth="1"/>
    <col min="11306" max="11306" width="7.28515625" style="434" customWidth="1"/>
    <col min="11307" max="11307" width="9.5703125" style="434" bestFit="1" customWidth="1"/>
    <col min="11308" max="11308" width="10.5703125" style="434" customWidth="1"/>
    <col min="11309" max="11309" width="9.5703125" style="434" customWidth="1"/>
    <col min="11310" max="11310" width="8" style="434" customWidth="1"/>
    <col min="11311" max="11311" width="6.28515625" style="434" customWidth="1"/>
    <col min="11312" max="11312" width="6.85546875" style="434" customWidth="1"/>
    <col min="11313" max="11313" width="7" style="434" customWidth="1"/>
    <col min="11314" max="11314" width="6.7109375" style="434" customWidth="1"/>
    <col min="11315" max="11315" width="9" style="434" customWidth="1"/>
    <col min="11316" max="11316" width="7.28515625" style="434" customWidth="1"/>
    <col min="11317" max="11317" width="8.28515625" style="434" customWidth="1"/>
    <col min="11318" max="11318" width="9.42578125" style="434" customWidth="1"/>
    <col min="11319" max="11319" width="10.28515625" style="434" customWidth="1"/>
    <col min="11320" max="11320" width="9.85546875" style="434" customWidth="1"/>
    <col min="11321" max="11321" width="8" style="434" customWidth="1"/>
    <col min="11322" max="11322" width="7.28515625" style="434" customWidth="1"/>
    <col min="11323" max="11323" width="7.140625" style="434" customWidth="1"/>
    <col min="11324" max="11324" width="7.7109375" style="434" customWidth="1"/>
    <col min="11325" max="11325" width="7.140625" style="434" customWidth="1"/>
    <col min="11326" max="11326" width="8.5703125" style="434" customWidth="1"/>
    <col min="11327" max="11327" width="6.42578125" style="434" customWidth="1"/>
    <col min="11328" max="11328" width="6.28515625" style="434" customWidth="1"/>
    <col min="11329" max="11329" width="9.28515625" style="434" customWidth="1"/>
    <col min="11330" max="11330" width="9.5703125" style="434" customWidth="1"/>
    <col min="11331" max="11331" width="10.7109375" style="434" customWidth="1"/>
    <col min="11332" max="11332" width="7" style="434" customWidth="1"/>
    <col min="11333" max="11333" width="7.140625" style="434" customWidth="1"/>
    <col min="11334" max="11334" width="7" style="434" customWidth="1"/>
    <col min="11335" max="11335" width="8" style="434" customWidth="1"/>
    <col min="11336" max="11336" width="6.28515625" style="434" customWidth="1"/>
    <col min="11337" max="11337" width="6.85546875" style="434" customWidth="1"/>
    <col min="11338" max="11338" width="5.85546875" style="434" customWidth="1"/>
    <col min="11339" max="11339" width="6.28515625" style="434" customWidth="1"/>
    <col min="11340" max="11340" width="9.28515625" style="434" customWidth="1"/>
    <col min="11341" max="11341" width="9.7109375" style="434" customWidth="1"/>
    <col min="11342" max="11342" width="6" style="434" customWidth="1"/>
    <col min="11343" max="11343" width="8.140625" style="434" customWidth="1"/>
    <col min="11344" max="11344" width="6.28515625" style="434" customWidth="1"/>
    <col min="11345" max="11345" width="7.140625" style="434" customWidth="1"/>
    <col min="11346" max="11346" width="6.85546875" style="434" customWidth="1"/>
    <col min="11347" max="11348" width="7.42578125" style="434" customWidth="1"/>
    <col min="11349" max="11349" width="7.140625" style="434" customWidth="1"/>
    <col min="11350" max="11350" width="7.85546875" style="434" customWidth="1"/>
    <col min="11351" max="11351" width="9.28515625" style="434" customWidth="1"/>
    <col min="11352" max="11352" width="8.5703125" style="434" customWidth="1"/>
    <col min="11353" max="11353" width="8.7109375" style="434" customWidth="1"/>
    <col min="11354" max="11354" width="6.7109375" style="434" customWidth="1"/>
    <col min="11355" max="11355" width="6.5703125" style="434" customWidth="1"/>
    <col min="11356" max="11356" width="7.85546875" style="434" customWidth="1"/>
    <col min="11357" max="11357" width="7.140625" style="434" customWidth="1"/>
    <col min="11358" max="11358" width="7.42578125" style="434" customWidth="1"/>
    <col min="11359" max="11360" width="7.140625" style="434" customWidth="1"/>
    <col min="11361" max="11361" width="7.42578125" style="434" customWidth="1"/>
    <col min="11362" max="11362" width="9.7109375" style="434" customWidth="1"/>
    <col min="11363" max="11363" width="9.28515625" style="434" customWidth="1"/>
    <col min="11364" max="11364" width="10.42578125" style="434" customWidth="1"/>
    <col min="11365" max="11365" width="7.28515625" style="434" customWidth="1"/>
    <col min="11366" max="11367" width="7.42578125" style="434" customWidth="1"/>
    <col min="11368" max="11368" width="7" style="434" customWidth="1"/>
    <col min="11369" max="11369" width="8" style="434" customWidth="1"/>
    <col min="11370" max="11370" width="7.42578125" style="434" customWidth="1"/>
    <col min="11371" max="11371" width="6.7109375" style="434" customWidth="1"/>
    <col min="11372" max="11372" width="7.28515625" style="434" customWidth="1"/>
    <col min="11373" max="11373" width="9.5703125" style="434" customWidth="1"/>
    <col min="11374" max="11374" width="8.42578125" style="434" customWidth="1"/>
    <col min="11375" max="11375" width="8.5703125" style="434" customWidth="1"/>
    <col min="11376" max="11376" width="7.42578125" style="434" customWidth="1"/>
    <col min="11377" max="11378" width="8" style="434" customWidth="1"/>
    <col min="11379" max="11380" width="7.28515625" style="434" customWidth="1"/>
    <col min="11381" max="11381" width="7.5703125" style="434" customWidth="1"/>
    <col min="11382" max="11382" width="7.140625" style="434" customWidth="1"/>
    <col min="11383" max="11383" width="7.85546875" style="434" customWidth="1"/>
    <col min="11384" max="11384" width="9.7109375" style="434" customWidth="1"/>
    <col min="11385" max="11385" width="9.28515625" style="434" customWidth="1"/>
    <col min="11386" max="11387" width="9" style="434" customWidth="1"/>
    <col min="11388" max="11388" width="7.85546875" style="434" customWidth="1"/>
    <col min="11389" max="11389" width="7" style="434" customWidth="1"/>
    <col min="11390" max="11391" width="7.7109375" style="434" customWidth="1"/>
    <col min="11392" max="11392" width="9.140625" style="434"/>
    <col min="11393" max="11393" width="6.42578125" style="434" customWidth="1"/>
    <col min="11394" max="11394" width="7.28515625" style="434" customWidth="1"/>
    <col min="11395" max="11395" width="9.28515625" style="434" customWidth="1"/>
    <col min="11396" max="11396" width="9.5703125" style="434" customWidth="1"/>
    <col min="11397" max="11397" width="9.28515625" style="434" customWidth="1"/>
    <col min="11398" max="11398" width="7.42578125" style="434" customWidth="1"/>
    <col min="11399" max="11399" width="6.7109375" style="434" customWidth="1"/>
    <col min="11400" max="11400" width="8" style="434" customWidth="1"/>
    <col min="11401" max="11401" width="8.28515625" style="434" customWidth="1"/>
    <col min="11402" max="11402" width="8.42578125" style="434" customWidth="1"/>
    <col min="11403" max="11403" width="8.5703125" style="434" customWidth="1"/>
    <col min="11404" max="11404" width="8" style="434" customWidth="1"/>
    <col min="11405" max="11405" width="8.85546875" style="434" customWidth="1"/>
    <col min="11406" max="11406" width="9.28515625" style="434" customWidth="1"/>
    <col min="11407" max="11407" width="10" style="434" customWidth="1"/>
    <col min="11408" max="11409" width="10.140625" style="434" customWidth="1"/>
    <col min="11410" max="11520" width="9.140625" style="434"/>
    <col min="11521" max="11521" width="6" style="434" customWidth="1"/>
    <col min="11522" max="11522" width="7.85546875" style="434" customWidth="1"/>
    <col min="11523" max="11523" width="6.85546875" style="434" customWidth="1"/>
    <col min="11524" max="11524" width="8" style="434" customWidth="1"/>
    <col min="11525" max="11525" width="8.140625" style="434" customWidth="1"/>
    <col min="11526" max="11526" width="8.28515625" style="434" customWidth="1"/>
    <col min="11527" max="11527" width="7.42578125" style="434" customWidth="1"/>
    <col min="11528" max="11528" width="6.28515625" style="434" customWidth="1"/>
    <col min="11529" max="11529" width="7.28515625" style="434" customWidth="1"/>
    <col min="11530" max="11530" width="9.28515625" style="434" customWidth="1"/>
    <col min="11531" max="11531" width="8.42578125" style="434" customWidth="1"/>
    <col min="11532" max="11532" width="9.7109375" style="434" customWidth="1"/>
    <col min="11533" max="11533" width="7.5703125" style="434" customWidth="1"/>
    <col min="11534" max="11536" width="7.42578125" style="434" customWidth="1"/>
    <col min="11537" max="11537" width="7.7109375" style="434" customWidth="1"/>
    <col min="11538" max="11538" width="7.28515625" style="434" customWidth="1"/>
    <col min="11539" max="11539" width="7.140625" style="434" customWidth="1"/>
    <col min="11540" max="11540" width="7.7109375" style="434" customWidth="1"/>
    <col min="11541" max="11541" width="9.5703125" style="434" customWidth="1"/>
    <col min="11542" max="11542" width="9.5703125" style="434" bestFit="1" customWidth="1"/>
    <col min="11543" max="11543" width="9.42578125" style="434" customWidth="1"/>
    <col min="11544" max="11544" width="7.7109375" style="434" customWidth="1"/>
    <col min="11545" max="11545" width="7.140625" style="434" customWidth="1"/>
    <col min="11546" max="11546" width="7.5703125" style="434" customWidth="1"/>
    <col min="11547" max="11547" width="7.28515625" style="434" customWidth="1"/>
    <col min="11548" max="11548" width="7.5703125" style="434" customWidth="1"/>
    <col min="11549" max="11549" width="9.85546875" style="434" customWidth="1"/>
    <col min="11550" max="11550" width="9" style="434" customWidth="1"/>
    <col min="11551" max="11551" width="8.5703125" style="434" customWidth="1"/>
    <col min="11552" max="11552" width="9.85546875" style="434" customWidth="1"/>
    <col min="11553" max="11553" width="9.5703125" style="434" customWidth="1"/>
    <col min="11554" max="11554" width="9.85546875" style="434" customWidth="1"/>
    <col min="11555" max="11555" width="7.42578125" style="434" customWidth="1"/>
    <col min="11556" max="11556" width="7.85546875" style="434" customWidth="1"/>
    <col min="11557" max="11558" width="6.85546875" style="434" customWidth="1"/>
    <col min="11559" max="11559" width="7.42578125" style="434" customWidth="1"/>
    <col min="11560" max="11560" width="8.42578125" style="434" customWidth="1"/>
    <col min="11561" max="11561" width="7.5703125" style="434" customWidth="1"/>
    <col min="11562" max="11562" width="7.28515625" style="434" customWidth="1"/>
    <col min="11563" max="11563" width="9.5703125" style="434" bestFit="1" customWidth="1"/>
    <col min="11564" max="11564" width="10.5703125" style="434" customWidth="1"/>
    <col min="11565" max="11565" width="9.5703125" style="434" customWidth="1"/>
    <col min="11566" max="11566" width="8" style="434" customWidth="1"/>
    <col min="11567" max="11567" width="6.28515625" style="434" customWidth="1"/>
    <col min="11568" max="11568" width="6.85546875" style="434" customWidth="1"/>
    <col min="11569" max="11569" width="7" style="434" customWidth="1"/>
    <col min="11570" max="11570" width="6.7109375" style="434" customWidth="1"/>
    <col min="11571" max="11571" width="9" style="434" customWidth="1"/>
    <col min="11572" max="11572" width="7.28515625" style="434" customWidth="1"/>
    <col min="11573" max="11573" width="8.28515625" style="434" customWidth="1"/>
    <col min="11574" max="11574" width="9.42578125" style="434" customWidth="1"/>
    <col min="11575" max="11575" width="10.28515625" style="434" customWidth="1"/>
    <col min="11576" max="11576" width="9.85546875" style="434" customWidth="1"/>
    <col min="11577" max="11577" width="8" style="434" customWidth="1"/>
    <col min="11578" max="11578" width="7.28515625" style="434" customWidth="1"/>
    <col min="11579" max="11579" width="7.140625" style="434" customWidth="1"/>
    <col min="11580" max="11580" width="7.7109375" style="434" customWidth="1"/>
    <col min="11581" max="11581" width="7.140625" style="434" customWidth="1"/>
    <col min="11582" max="11582" width="8.5703125" style="434" customWidth="1"/>
    <col min="11583" max="11583" width="6.42578125" style="434" customWidth="1"/>
    <col min="11584" max="11584" width="6.28515625" style="434" customWidth="1"/>
    <col min="11585" max="11585" width="9.28515625" style="434" customWidth="1"/>
    <col min="11586" max="11586" width="9.5703125" style="434" customWidth="1"/>
    <col min="11587" max="11587" width="10.7109375" style="434" customWidth="1"/>
    <col min="11588" max="11588" width="7" style="434" customWidth="1"/>
    <col min="11589" max="11589" width="7.140625" style="434" customWidth="1"/>
    <col min="11590" max="11590" width="7" style="434" customWidth="1"/>
    <col min="11591" max="11591" width="8" style="434" customWidth="1"/>
    <col min="11592" max="11592" width="6.28515625" style="434" customWidth="1"/>
    <col min="11593" max="11593" width="6.85546875" style="434" customWidth="1"/>
    <col min="11594" max="11594" width="5.85546875" style="434" customWidth="1"/>
    <col min="11595" max="11595" width="6.28515625" style="434" customWidth="1"/>
    <col min="11596" max="11596" width="9.28515625" style="434" customWidth="1"/>
    <col min="11597" max="11597" width="9.7109375" style="434" customWidth="1"/>
    <col min="11598" max="11598" width="6" style="434" customWidth="1"/>
    <col min="11599" max="11599" width="8.140625" style="434" customWidth="1"/>
    <col min="11600" max="11600" width="6.28515625" style="434" customWidth="1"/>
    <col min="11601" max="11601" width="7.140625" style="434" customWidth="1"/>
    <col min="11602" max="11602" width="6.85546875" style="434" customWidth="1"/>
    <col min="11603" max="11604" width="7.42578125" style="434" customWidth="1"/>
    <col min="11605" max="11605" width="7.140625" style="434" customWidth="1"/>
    <col min="11606" max="11606" width="7.85546875" style="434" customWidth="1"/>
    <col min="11607" max="11607" width="9.28515625" style="434" customWidth="1"/>
    <col min="11608" max="11608" width="8.5703125" style="434" customWidth="1"/>
    <col min="11609" max="11609" width="8.7109375" style="434" customWidth="1"/>
    <col min="11610" max="11610" width="6.7109375" style="434" customWidth="1"/>
    <col min="11611" max="11611" width="6.5703125" style="434" customWidth="1"/>
    <col min="11612" max="11612" width="7.85546875" style="434" customWidth="1"/>
    <col min="11613" max="11613" width="7.140625" style="434" customWidth="1"/>
    <col min="11614" max="11614" width="7.42578125" style="434" customWidth="1"/>
    <col min="11615" max="11616" width="7.140625" style="434" customWidth="1"/>
    <col min="11617" max="11617" width="7.42578125" style="434" customWidth="1"/>
    <col min="11618" max="11618" width="9.7109375" style="434" customWidth="1"/>
    <col min="11619" max="11619" width="9.28515625" style="434" customWidth="1"/>
    <col min="11620" max="11620" width="10.42578125" style="434" customWidth="1"/>
    <col min="11621" max="11621" width="7.28515625" style="434" customWidth="1"/>
    <col min="11622" max="11623" width="7.42578125" style="434" customWidth="1"/>
    <col min="11624" max="11624" width="7" style="434" customWidth="1"/>
    <col min="11625" max="11625" width="8" style="434" customWidth="1"/>
    <col min="11626" max="11626" width="7.42578125" style="434" customWidth="1"/>
    <col min="11627" max="11627" width="6.7109375" style="434" customWidth="1"/>
    <col min="11628" max="11628" width="7.28515625" style="434" customWidth="1"/>
    <col min="11629" max="11629" width="9.5703125" style="434" customWidth="1"/>
    <col min="11630" max="11630" width="8.42578125" style="434" customWidth="1"/>
    <col min="11631" max="11631" width="8.5703125" style="434" customWidth="1"/>
    <col min="11632" max="11632" width="7.42578125" style="434" customWidth="1"/>
    <col min="11633" max="11634" width="8" style="434" customWidth="1"/>
    <col min="11635" max="11636" width="7.28515625" style="434" customWidth="1"/>
    <col min="11637" max="11637" width="7.5703125" style="434" customWidth="1"/>
    <col min="11638" max="11638" width="7.140625" style="434" customWidth="1"/>
    <col min="11639" max="11639" width="7.85546875" style="434" customWidth="1"/>
    <col min="11640" max="11640" width="9.7109375" style="434" customWidth="1"/>
    <col min="11641" max="11641" width="9.28515625" style="434" customWidth="1"/>
    <col min="11642" max="11643" width="9" style="434" customWidth="1"/>
    <col min="11644" max="11644" width="7.85546875" style="434" customWidth="1"/>
    <col min="11645" max="11645" width="7" style="434" customWidth="1"/>
    <col min="11646" max="11647" width="7.7109375" style="434" customWidth="1"/>
    <col min="11648" max="11648" width="9.140625" style="434"/>
    <col min="11649" max="11649" width="6.42578125" style="434" customWidth="1"/>
    <col min="11650" max="11650" width="7.28515625" style="434" customWidth="1"/>
    <col min="11651" max="11651" width="9.28515625" style="434" customWidth="1"/>
    <col min="11652" max="11652" width="9.5703125" style="434" customWidth="1"/>
    <col min="11653" max="11653" width="9.28515625" style="434" customWidth="1"/>
    <col min="11654" max="11654" width="7.42578125" style="434" customWidth="1"/>
    <col min="11655" max="11655" width="6.7109375" style="434" customWidth="1"/>
    <col min="11656" max="11656" width="8" style="434" customWidth="1"/>
    <col min="11657" max="11657" width="8.28515625" style="434" customWidth="1"/>
    <col min="11658" max="11658" width="8.42578125" style="434" customWidth="1"/>
    <col min="11659" max="11659" width="8.5703125" style="434" customWidth="1"/>
    <col min="11660" max="11660" width="8" style="434" customWidth="1"/>
    <col min="11661" max="11661" width="8.85546875" style="434" customWidth="1"/>
    <col min="11662" max="11662" width="9.28515625" style="434" customWidth="1"/>
    <col min="11663" max="11663" width="10" style="434" customWidth="1"/>
    <col min="11664" max="11665" width="10.140625" style="434" customWidth="1"/>
    <col min="11666" max="11776" width="9.140625" style="434"/>
    <col min="11777" max="11777" width="6" style="434" customWidth="1"/>
    <col min="11778" max="11778" width="7.85546875" style="434" customWidth="1"/>
    <col min="11779" max="11779" width="6.85546875" style="434" customWidth="1"/>
    <col min="11780" max="11780" width="8" style="434" customWidth="1"/>
    <col min="11781" max="11781" width="8.140625" style="434" customWidth="1"/>
    <col min="11782" max="11782" width="8.28515625" style="434" customWidth="1"/>
    <col min="11783" max="11783" width="7.42578125" style="434" customWidth="1"/>
    <col min="11784" max="11784" width="6.28515625" style="434" customWidth="1"/>
    <col min="11785" max="11785" width="7.28515625" style="434" customWidth="1"/>
    <col min="11786" max="11786" width="9.28515625" style="434" customWidth="1"/>
    <col min="11787" max="11787" width="8.42578125" style="434" customWidth="1"/>
    <col min="11788" max="11788" width="9.7109375" style="434" customWidth="1"/>
    <col min="11789" max="11789" width="7.5703125" style="434" customWidth="1"/>
    <col min="11790" max="11792" width="7.42578125" style="434" customWidth="1"/>
    <col min="11793" max="11793" width="7.7109375" style="434" customWidth="1"/>
    <col min="11794" max="11794" width="7.28515625" style="434" customWidth="1"/>
    <col min="11795" max="11795" width="7.140625" style="434" customWidth="1"/>
    <col min="11796" max="11796" width="7.7109375" style="434" customWidth="1"/>
    <col min="11797" max="11797" width="9.5703125" style="434" customWidth="1"/>
    <col min="11798" max="11798" width="9.5703125" style="434" bestFit="1" customWidth="1"/>
    <col min="11799" max="11799" width="9.42578125" style="434" customWidth="1"/>
    <col min="11800" max="11800" width="7.7109375" style="434" customWidth="1"/>
    <col min="11801" max="11801" width="7.140625" style="434" customWidth="1"/>
    <col min="11802" max="11802" width="7.5703125" style="434" customWidth="1"/>
    <col min="11803" max="11803" width="7.28515625" style="434" customWidth="1"/>
    <col min="11804" max="11804" width="7.5703125" style="434" customWidth="1"/>
    <col min="11805" max="11805" width="9.85546875" style="434" customWidth="1"/>
    <col min="11806" max="11806" width="9" style="434" customWidth="1"/>
    <col min="11807" max="11807" width="8.5703125" style="434" customWidth="1"/>
    <col min="11808" max="11808" width="9.85546875" style="434" customWidth="1"/>
    <col min="11809" max="11809" width="9.5703125" style="434" customWidth="1"/>
    <col min="11810" max="11810" width="9.85546875" style="434" customWidth="1"/>
    <col min="11811" max="11811" width="7.42578125" style="434" customWidth="1"/>
    <col min="11812" max="11812" width="7.85546875" style="434" customWidth="1"/>
    <col min="11813" max="11814" width="6.85546875" style="434" customWidth="1"/>
    <col min="11815" max="11815" width="7.42578125" style="434" customWidth="1"/>
    <col min="11816" max="11816" width="8.42578125" style="434" customWidth="1"/>
    <col min="11817" max="11817" width="7.5703125" style="434" customWidth="1"/>
    <col min="11818" max="11818" width="7.28515625" style="434" customWidth="1"/>
    <col min="11819" max="11819" width="9.5703125" style="434" bestFit="1" customWidth="1"/>
    <col min="11820" max="11820" width="10.5703125" style="434" customWidth="1"/>
    <col min="11821" max="11821" width="9.5703125" style="434" customWidth="1"/>
    <col min="11822" max="11822" width="8" style="434" customWidth="1"/>
    <col min="11823" max="11823" width="6.28515625" style="434" customWidth="1"/>
    <col min="11824" max="11824" width="6.85546875" style="434" customWidth="1"/>
    <col min="11825" max="11825" width="7" style="434" customWidth="1"/>
    <col min="11826" max="11826" width="6.7109375" style="434" customWidth="1"/>
    <col min="11827" max="11827" width="9" style="434" customWidth="1"/>
    <col min="11828" max="11828" width="7.28515625" style="434" customWidth="1"/>
    <col min="11829" max="11829" width="8.28515625" style="434" customWidth="1"/>
    <col min="11830" max="11830" width="9.42578125" style="434" customWidth="1"/>
    <col min="11831" max="11831" width="10.28515625" style="434" customWidth="1"/>
    <col min="11832" max="11832" width="9.85546875" style="434" customWidth="1"/>
    <col min="11833" max="11833" width="8" style="434" customWidth="1"/>
    <col min="11834" max="11834" width="7.28515625" style="434" customWidth="1"/>
    <col min="11835" max="11835" width="7.140625" style="434" customWidth="1"/>
    <col min="11836" max="11836" width="7.7109375" style="434" customWidth="1"/>
    <col min="11837" max="11837" width="7.140625" style="434" customWidth="1"/>
    <col min="11838" max="11838" width="8.5703125" style="434" customWidth="1"/>
    <col min="11839" max="11839" width="6.42578125" style="434" customWidth="1"/>
    <col min="11840" max="11840" width="6.28515625" style="434" customWidth="1"/>
    <col min="11841" max="11841" width="9.28515625" style="434" customWidth="1"/>
    <col min="11842" max="11842" width="9.5703125" style="434" customWidth="1"/>
    <col min="11843" max="11843" width="10.7109375" style="434" customWidth="1"/>
    <col min="11844" max="11844" width="7" style="434" customWidth="1"/>
    <col min="11845" max="11845" width="7.140625" style="434" customWidth="1"/>
    <col min="11846" max="11846" width="7" style="434" customWidth="1"/>
    <col min="11847" max="11847" width="8" style="434" customWidth="1"/>
    <col min="11848" max="11848" width="6.28515625" style="434" customWidth="1"/>
    <col min="11849" max="11849" width="6.85546875" style="434" customWidth="1"/>
    <col min="11850" max="11850" width="5.85546875" style="434" customWidth="1"/>
    <col min="11851" max="11851" width="6.28515625" style="434" customWidth="1"/>
    <col min="11852" max="11852" width="9.28515625" style="434" customWidth="1"/>
    <col min="11853" max="11853" width="9.7109375" style="434" customWidth="1"/>
    <col min="11854" max="11854" width="6" style="434" customWidth="1"/>
    <col min="11855" max="11855" width="8.140625" style="434" customWidth="1"/>
    <col min="11856" max="11856" width="6.28515625" style="434" customWidth="1"/>
    <col min="11857" max="11857" width="7.140625" style="434" customWidth="1"/>
    <col min="11858" max="11858" width="6.85546875" style="434" customWidth="1"/>
    <col min="11859" max="11860" width="7.42578125" style="434" customWidth="1"/>
    <col min="11861" max="11861" width="7.140625" style="434" customWidth="1"/>
    <col min="11862" max="11862" width="7.85546875" style="434" customWidth="1"/>
    <col min="11863" max="11863" width="9.28515625" style="434" customWidth="1"/>
    <col min="11864" max="11864" width="8.5703125" style="434" customWidth="1"/>
    <col min="11865" max="11865" width="8.7109375" style="434" customWidth="1"/>
    <col min="11866" max="11866" width="6.7109375" style="434" customWidth="1"/>
    <col min="11867" max="11867" width="6.5703125" style="434" customWidth="1"/>
    <col min="11868" max="11868" width="7.85546875" style="434" customWidth="1"/>
    <col min="11869" max="11869" width="7.140625" style="434" customWidth="1"/>
    <col min="11870" max="11870" width="7.42578125" style="434" customWidth="1"/>
    <col min="11871" max="11872" width="7.140625" style="434" customWidth="1"/>
    <col min="11873" max="11873" width="7.42578125" style="434" customWidth="1"/>
    <col min="11874" max="11874" width="9.7109375" style="434" customWidth="1"/>
    <col min="11875" max="11875" width="9.28515625" style="434" customWidth="1"/>
    <col min="11876" max="11876" width="10.42578125" style="434" customWidth="1"/>
    <col min="11877" max="11877" width="7.28515625" style="434" customWidth="1"/>
    <col min="11878" max="11879" width="7.42578125" style="434" customWidth="1"/>
    <col min="11880" max="11880" width="7" style="434" customWidth="1"/>
    <col min="11881" max="11881" width="8" style="434" customWidth="1"/>
    <col min="11882" max="11882" width="7.42578125" style="434" customWidth="1"/>
    <col min="11883" max="11883" width="6.7109375" style="434" customWidth="1"/>
    <col min="11884" max="11884" width="7.28515625" style="434" customWidth="1"/>
    <col min="11885" max="11885" width="9.5703125" style="434" customWidth="1"/>
    <col min="11886" max="11886" width="8.42578125" style="434" customWidth="1"/>
    <col min="11887" max="11887" width="8.5703125" style="434" customWidth="1"/>
    <col min="11888" max="11888" width="7.42578125" style="434" customWidth="1"/>
    <col min="11889" max="11890" width="8" style="434" customWidth="1"/>
    <col min="11891" max="11892" width="7.28515625" style="434" customWidth="1"/>
    <col min="11893" max="11893" width="7.5703125" style="434" customWidth="1"/>
    <col min="11894" max="11894" width="7.140625" style="434" customWidth="1"/>
    <col min="11895" max="11895" width="7.85546875" style="434" customWidth="1"/>
    <col min="11896" max="11896" width="9.7109375" style="434" customWidth="1"/>
    <col min="11897" max="11897" width="9.28515625" style="434" customWidth="1"/>
    <col min="11898" max="11899" width="9" style="434" customWidth="1"/>
    <col min="11900" max="11900" width="7.85546875" style="434" customWidth="1"/>
    <col min="11901" max="11901" width="7" style="434" customWidth="1"/>
    <col min="11902" max="11903" width="7.7109375" style="434" customWidth="1"/>
    <col min="11904" max="11904" width="9.140625" style="434"/>
    <col min="11905" max="11905" width="6.42578125" style="434" customWidth="1"/>
    <col min="11906" max="11906" width="7.28515625" style="434" customWidth="1"/>
    <col min="11907" max="11907" width="9.28515625" style="434" customWidth="1"/>
    <col min="11908" max="11908" width="9.5703125" style="434" customWidth="1"/>
    <col min="11909" max="11909" width="9.28515625" style="434" customWidth="1"/>
    <col min="11910" max="11910" width="7.42578125" style="434" customWidth="1"/>
    <col min="11911" max="11911" width="6.7109375" style="434" customWidth="1"/>
    <col min="11912" max="11912" width="8" style="434" customWidth="1"/>
    <col min="11913" max="11913" width="8.28515625" style="434" customWidth="1"/>
    <col min="11914" max="11914" width="8.42578125" style="434" customWidth="1"/>
    <col min="11915" max="11915" width="8.5703125" style="434" customWidth="1"/>
    <col min="11916" max="11916" width="8" style="434" customWidth="1"/>
    <col min="11917" max="11917" width="8.85546875" style="434" customWidth="1"/>
    <col min="11918" max="11918" width="9.28515625" style="434" customWidth="1"/>
    <col min="11919" max="11919" width="10" style="434" customWidth="1"/>
    <col min="11920" max="11921" width="10.140625" style="434" customWidth="1"/>
    <col min="11922" max="12032" width="9.140625" style="434"/>
    <col min="12033" max="12033" width="6" style="434" customWidth="1"/>
    <col min="12034" max="12034" width="7.85546875" style="434" customWidth="1"/>
    <col min="12035" max="12035" width="6.85546875" style="434" customWidth="1"/>
    <col min="12036" max="12036" width="8" style="434" customWidth="1"/>
    <col min="12037" max="12037" width="8.140625" style="434" customWidth="1"/>
    <col min="12038" max="12038" width="8.28515625" style="434" customWidth="1"/>
    <col min="12039" max="12039" width="7.42578125" style="434" customWidth="1"/>
    <col min="12040" max="12040" width="6.28515625" style="434" customWidth="1"/>
    <col min="12041" max="12041" width="7.28515625" style="434" customWidth="1"/>
    <col min="12042" max="12042" width="9.28515625" style="434" customWidth="1"/>
    <col min="12043" max="12043" width="8.42578125" style="434" customWidth="1"/>
    <col min="12044" max="12044" width="9.7109375" style="434" customWidth="1"/>
    <col min="12045" max="12045" width="7.5703125" style="434" customWidth="1"/>
    <col min="12046" max="12048" width="7.42578125" style="434" customWidth="1"/>
    <col min="12049" max="12049" width="7.7109375" style="434" customWidth="1"/>
    <col min="12050" max="12050" width="7.28515625" style="434" customWidth="1"/>
    <col min="12051" max="12051" width="7.140625" style="434" customWidth="1"/>
    <col min="12052" max="12052" width="7.7109375" style="434" customWidth="1"/>
    <col min="12053" max="12053" width="9.5703125" style="434" customWidth="1"/>
    <col min="12054" max="12054" width="9.5703125" style="434" bestFit="1" customWidth="1"/>
    <col min="12055" max="12055" width="9.42578125" style="434" customWidth="1"/>
    <col min="12056" max="12056" width="7.7109375" style="434" customWidth="1"/>
    <col min="12057" max="12057" width="7.140625" style="434" customWidth="1"/>
    <col min="12058" max="12058" width="7.5703125" style="434" customWidth="1"/>
    <col min="12059" max="12059" width="7.28515625" style="434" customWidth="1"/>
    <col min="12060" max="12060" width="7.5703125" style="434" customWidth="1"/>
    <col min="12061" max="12061" width="9.85546875" style="434" customWidth="1"/>
    <col min="12062" max="12062" width="9" style="434" customWidth="1"/>
    <col min="12063" max="12063" width="8.5703125" style="434" customWidth="1"/>
    <col min="12064" max="12064" width="9.85546875" style="434" customWidth="1"/>
    <col min="12065" max="12065" width="9.5703125" style="434" customWidth="1"/>
    <col min="12066" max="12066" width="9.85546875" style="434" customWidth="1"/>
    <col min="12067" max="12067" width="7.42578125" style="434" customWidth="1"/>
    <col min="12068" max="12068" width="7.85546875" style="434" customWidth="1"/>
    <col min="12069" max="12070" width="6.85546875" style="434" customWidth="1"/>
    <col min="12071" max="12071" width="7.42578125" style="434" customWidth="1"/>
    <col min="12072" max="12072" width="8.42578125" style="434" customWidth="1"/>
    <col min="12073" max="12073" width="7.5703125" style="434" customWidth="1"/>
    <col min="12074" max="12074" width="7.28515625" style="434" customWidth="1"/>
    <col min="12075" max="12075" width="9.5703125" style="434" bestFit="1" customWidth="1"/>
    <col min="12076" max="12076" width="10.5703125" style="434" customWidth="1"/>
    <col min="12077" max="12077" width="9.5703125" style="434" customWidth="1"/>
    <col min="12078" max="12078" width="8" style="434" customWidth="1"/>
    <col min="12079" max="12079" width="6.28515625" style="434" customWidth="1"/>
    <col min="12080" max="12080" width="6.85546875" style="434" customWidth="1"/>
    <col min="12081" max="12081" width="7" style="434" customWidth="1"/>
    <col min="12082" max="12082" width="6.7109375" style="434" customWidth="1"/>
    <col min="12083" max="12083" width="9" style="434" customWidth="1"/>
    <col min="12084" max="12084" width="7.28515625" style="434" customWidth="1"/>
    <col min="12085" max="12085" width="8.28515625" style="434" customWidth="1"/>
    <col min="12086" max="12086" width="9.42578125" style="434" customWidth="1"/>
    <col min="12087" max="12087" width="10.28515625" style="434" customWidth="1"/>
    <col min="12088" max="12088" width="9.85546875" style="434" customWidth="1"/>
    <col min="12089" max="12089" width="8" style="434" customWidth="1"/>
    <col min="12090" max="12090" width="7.28515625" style="434" customWidth="1"/>
    <col min="12091" max="12091" width="7.140625" style="434" customWidth="1"/>
    <col min="12092" max="12092" width="7.7109375" style="434" customWidth="1"/>
    <col min="12093" max="12093" width="7.140625" style="434" customWidth="1"/>
    <col min="12094" max="12094" width="8.5703125" style="434" customWidth="1"/>
    <col min="12095" max="12095" width="6.42578125" style="434" customWidth="1"/>
    <col min="12096" max="12096" width="6.28515625" style="434" customWidth="1"/>
    <col min="12097" max="12097" width="9.28515625" style="434" customWidth="1"/>
    <col min="12098" max="12098" width="9.5703125" style="434" customWidth="1"/>
    <col min="12099" max="12099" width="10.7109375" style="434" customWidth="1"/>
    <col min="12100" max="12100" width="7" style="434" customWidth="1"/>
    <col min="12101" max="12101" width="7.140625" style="434" customWidth="1"/>
    <col min="12102" max="12102" width="7" style="434" customWidth="1"/>
    <col min="12103" max="12103" width="8" style="434" customWidth="1"/>
    <col min="12104" max="12104" width="6.28515625" style="434" customWidth="1"/>
    <col min="12105" max="12105" width="6.85546875" style="434" customWidth="1"/>
    <col min="12106" max="12106" width="5.85546875" style="434" customWidth="1"/>
    <col min="12107" max="12107" width="6.28515625" style="434" customWidth="1"/>
    <col min="12108" max="12108" width="9.28515625" style="434" customWidth="1"/>
    <col min="12109" max="12109" width="9.7109375" style="434" customWidth="1"/>
    <col min="12110" max="12110" width="6" style="434" customWidth="1"/>
    <col min="12111" max="12111" width="8.140625" style="434" customWidth="1"/>
    <col min="12112" max="12112" width="6.28515625" style="434" customWidth="1"/>
    <col min="12113" max="12113" width="7.140625" style="434" customWidth="1"/>
    <col min="12114" max="12114" width="6.85546875" style="434" customWidth="1"/>
    <col min="12115" max="12116" width="7.42578125" style="434" customWidth="1"/>
    <col min="12117" max="12117" width="7.140625" style="434" customWidth="1"/>
    <col min="12118" max="12118" width="7.85546875" style="434" customWidth="1"/>
    <col min="12119" max="12119" width="9.28515625" style="434" customWidth="1"/>
    <col min="12120" max="12120" width="8.5703125" style="434" customWidth="1"/>
    <col min="12121" max="12121" width="8.7109375" style="434" customWidth="1"/>
    <col min="12122" max="12122" width="6.7109375" style="434" customWidth="1"/>
    <col min="12123" max="12123" width="6.5703125" style="434" customWidth="1"/>
    <col min="12124" max="12124" width="7.85546875" style="434" customWidth="1"/>
    <col min="12125" max="12125" width="7.140625" style="434" customWidth="1"/>
    <col min="12126" max="12126" width="7.42578125" style="434" customWidth="1"/>
    <col min="12127" max="12128" width="7.140625" style="434" customWidth="1"/>
    <col min="12129" max="12129" width="7.42578125" style="434" customWidth="1"/>
    <col min="12130" max="12130" width="9.7109375" style="434" customWidth="1"/>
    <col min="12131" max="12131" width="9.28515625" style="434" customWidth="1"/>
    <col min="12132" max="12132" width="10.42578125" style="434" customWidth="1"/>
    <col min="12133" max="12133" width="7.28515625" style="434" customWidth="1"/>
    <col min="12134" max="12135" width="7.42578125" style="434" customWidth="1"/>
    <col min="12136" max="12136" width="7" style="434" customWidth="1"/>
    <col min="12137" max="12137" width="8" style="434" customWidth="1"/>
    <col min="12138" max="12138" width="7.42578125" style="434" customWidth="1"/>
    <col min="12139" max="12139" width="6.7109375" style="434" customWidth="1"/>
    <col min="12140" max="12140" width="7.28515625" style="434" customWidth="1"/>
    <col min="12141" max="12141" width="9.5703125" style="434" customWidth="1"/>
    <col min="12142" max="12142" width="8.42578125" style="434" customWidth="1"/>
    <col min="12143" max="12143" width="8.5703125" style="434" customWidth="1"/>
    <col min="12144" max="12144" width="7.42578125" style="434" customWidth="1"/>
    <col min="12145" max="12146" width="8" style="434" customWidth="1"/>
    <col min="12147" max="12148" width="7.28515625" style="434" customWidth="1"/>
    <col min="12149" max="12149" width="7.5703125" style="434" customWidth="1"/>
    <col min="12150" max="12150" width="7.140625" style="434" customWidth="1"/>
    <col min="12151" max="12151" width="7.85546875" style="434" customWidth="1"/>
    <col min="12152" max="12152" width="9.7109375" style="434" customWidth="1"/>
    <col min="12153" max="12153" width="9.28515625" style="434" customWidth="1"/>
    <col min="12154" max="12155" width="9" style="434" customWidth="1"/>
    <col min="12156" max="12156" width="7.85546875" style="434" customWidth="1"/>
    <col min="12157" max="12157" width="7" style="434" customWidth="1"/>
    <col min="12158" max="12159" width="7.7109375" style="434" customWidth="1"/>
    <col min="12160" max="12160" width="9.140625" style="434"/>
    <col min="12161" max="12161" width="6.42578125" style="434" customWidth="1"/>
    <col min="12162" max="12162" width="7.28515625" style="434" customWidth="1"/>
    <col min="12163" max="12163" width="9.28515625" style="434" customWidth="1"/>
    <col min="12164" max="12164" width="9.5703125" style="434" customWidth="1"/>
    <col min="12165" max="12165" width="9.28515625" style="434" customWidth="1"/>
    <col min="12166" max="12166" width="7.42578125" style="434" customWidth="1"/>
    <col min="12167" max="12167" width="6.7109375" style="434" customWidth="1"/>
    <col min="12168" max="12168" width="8" style="434" customWidth="1"/>
    <col min="12169" max="12169" width="8.28515625" style="434" customWidth="1"/>
    <col min="12170" max="12170" width="8.42578125" style="434" customWidth="1"/>
    <col min="12171" max="12171" width="8.5703125" style="434" customWidth="1"/>
    <col min="12172" max="12172" width="8" style="434" customWidth="1"/>
    <col min="12173" max="12173" width="8.85546875" style="434" customWidth="1"/>
    <col min="12174" max="12174" width="9.28515625" style="434" customWidth="1"/>
    <col min="12175" max="12175" width="10" style="434" customWidth="1"/>
    <col min="12176" max="12177" width="10.140625" style="434" customWidth="1"/>
    <col min="12178" max="12288" width="9.140625" style="434"/>
    <col min="12289" max="12289" width="6" style="434" customWidth="1"/>
    <col min="12290" max="12290" width="7.85546875" style="434" customWidth="1"/>
    <col min="12291" max="12291" width="6.85546875" style="434" customWidth="1"/>
    <col min="12292" max="12292" width="8" style="434" customWidth="1"/>
    <col min="12293" max="12293" width="8.140625" style="434" customWidth="1"/>
    <col min="12294" max="12294" width="8.28515625" style="434" customWidth="1"/>
    <col min="12295" max="12295" width="7.42578125" style="434" customWidth="1"/>
    <col min="12296" max="12296" width="6.28515625" style="434" customWidth="1"/>
    <col min="12297" max="12297" width="7.28515625" style="434" customWidth="1"/>
    <col min="12298" max="12298" width="9.28515625" style="434" customWidth="1"/>
    <col min="12299" max="12299" width="8.42578125" style="434" customWidth="1"/>
    <col min="12300" max="12300" width="9.7109375" style="434" customWidth="1"/>
    <col min="12301" max="12301" width="7.5703125" style="434" customWidth="1"/>
    <col min="12302" max="12304" width="7.42578125" style="434" customWidth="1"/>
    <col min="12305" max="12305" width="7.7109375" style="434" customWidth="1"/>
    <col min="12306" max="12306" width="7.28515625" style="434" customWidth="1"/>
    <col min="12307" max="12307" width="7.140625" style="434" customWidth="1"/>
    <col min="12308" max="12308" width="7.7109375" style="434" customWidth="1"/>
    <col min="12309" max="12309" width="9.5703125" style="434" customWidth="1"/>
    <col min="12310" max="12310" width="9.5703125" style="434" bestFit="1" customWidth="1"/>
    <col min="12311" max="12311" width="9.42578125" style="434" customWidth="1"/>
    <col min="12312" max="12312" width="7.7109375" style="434" customWidth="1"/>
    <col min="12313" max="12313" width="7.140625" style="434" customWidth="1"/>
    <col min="12314" max="12314" width="7.5703125" style="434" customWidth="1"/>
    <col min="12315" max="12315" width="7.28515625" style="434" customWidth="1"/>
    <col min="12316" max="12316" width="7.5703125" style="434" customWidth="1"/>
    <col min="12317" max="12317" width="9.85546875" style="434" customWidth="1"/>
    <col min="12318" max="12318" width="9" style="434" customWidth="1"/>
    <col min="12319" max="12319" width="8.5703125" style="434" customWidth="1"/>
    <col min="12320" max="12320" width="9.85546875" style="434" customWidth="1"/>
    <col min="12321" max="12321" width="9.5703125" style="434" customWidth="1"/>
    <col min="12322" max="12322" width="9.85546875" style="434" customWidth="1"/>
    <col min="12323" max="12323" width="7.42578125" style="434" customWidth="1"/>
    <col min="12324" max="12324" width="7.85546875" style="434" customWidth="1"/>
    <col min="12325" max="12326" width="6.85546875" style="434" customWidth="1"/>
    <col min="12327" max="12327" width="7.42578125" style="434" customWidth="1"/>
    <col min="12328" max="12328" width="8.42578125" style="434" customWidth="1"/>
    <col min="12329" max="12329" width="7.5703125" style="434" customWidth="1"/>
    <col min="12330" max="12330" width="7.28515625" style="434" customWidth="1"/>
    <col min="12331" max="12331" width="9.5703125" style="434" bestFit="1" customWidth="1"/>
    <col min="12332" max="12332" width="10.5703125" style="434" customWidth="1"/>
    <col min="12333" max="12333" width="9.5703125" style="434" customWidth="1"/>
    <col min="12334" max="12334" width="8" style="434" customWidth="1"/>
    <col min="12335" max="12335" width="6.28515625" style="434" customWidth="1"/>
    <col min="12336" max="12336" width="6.85546875" style="434" customWidth="1"/>
    <col min="12337" max="12337" width="7" style="434" customWidth="1"/>
    <col min="12338" max="12338" width="6.7109375" style="434" customWidth="1"/>
    <col min="12339" max="12339" width="9" style="434" customWidth="1"/>
    <col min="12340" max="12340" width="7.28515625" style="434" customWidth="1"/>
    <col min="12341" max="12341" width="8.28515625" style="434" customWidth="1"/>
    <col min="12342" max="12342" width="9.42578125" style="434" customWidth="1"/>
    <col min="12343" max="12343" width="10.28515625" style="434" customWidth="1"/>
    <col min="12344" max="12344" width="9.85546875" style="434" customWidth="1"/>
    <col min="12345" max="12345" width="8" style="434" customWidth="1"/>
    <col min="12346" max="12346" width="7.28515625" style="434" customWidth="1"/>
    <col min="12347" max="12347" width="7.140625" style="434" customWidth="1"/>
    <col min="12348" max="12348" width="7.7109375" style="434" customWidth="1"/>
    <col min="12349" max="12349" width="7.140625" style="434" customWidth="1"/>
    <col min="12350" max="12350" width="8.5703125" style="434" customWidth="1"/>
    <col min="12351" max="12351" width="6.42578125" style="434" customWidth="1"/>
    <col min="12352" max="12352" width="6.28515625" style="434" customWidth="1"/>
    <col min="12353" max="12353" width="9.28515625" style="434" customWidth="1"/>
    <col min="12354" max="12354" width="9.5703125" style="434" customWidth="1"/>
    <col min="12355" max="12355" width="10.7109375" style="434" customWidth="1"/>
    <col min="12356" max="12356" width="7" style="434" customWidth="1"/>
    <col min="12357" max="12357" width="7.140625" style="434" customWidth="1"/>
    <col min="12358" max="12358" width="7" style="434" customWidth="1"/>
    <col min="12359" max="12359" width="8" style="434" customWidth="1"/>
    <col min="12360" max="12360" width="6.28515625" style="434" customWidth="1"/>
    <col min="12361" max="12361" width="6.85546875" style="434" customWidth="1"/>
    <col min="12362" max="12362" width="5.85546875" style="434" customWidth="1"/>
    <col min="12363" max="12363" width="6.28515625" style="434" customWidth="1"/>
    <col min="12364" max="12364" width="9.28515625" style="434" customWidth="1"/>
    <col min="12365" max="12365" width="9.7109375" style="434" customWidth="1"/>
    <col min="12366" max="12366" width="6" style="434" customWidth="1"/>
    <col min="12367" max="12367" width="8.140625" style="434" customWidth="1"/>
    <col min="12368" max="12368" width="6.28515625" style="434" customWidth="1"/>
    <col min="12369" max="12369" width="7.140625" style="434" customWidth="1"/>
    <col min="12370" max="12370" width="6.85546875" style="434" customWidth="1"/>
    <col min="12371" max="12372" width="7.42578125" style="434" customWidth="1"/>
    <col min="12373" max="12373" width="7.140625" style="434" customWidth="1"/>
    <col min="12374" max="12374" width="7.85546875" style="434" customWidth="1"/>
    <col min="12375" max="12375" width="9.28515625" style="434" customWidth="1"/>
    <col min="12376" max="12376" width="8.5703125" style="434" customWidth="1"/>
    <col min="12377" max="12377" width="8.7109375" style="434" customWidth="1"/>
    <col min="12378" max="12378" width="6.7109375" style="434" customWidth="1"/>
    <col min="12379" max="12379" width="6.5703125" style="434" customWidth="1"/>
    <col min="12380" max="12380" width="7.85546875" style="434" customWidth="1"/>
    <col min="12381" max="12381" width="7.140625" style="434" customWidth="1"/>
    <col min="12382" max="12382" width="7.42578125" style="434" customWidth="1"/>
    <col min="12383" max="12384" width="7.140625" style="434" customWidth="1"/>
    <col min="12385" max="12385" width="7.42578125" style="434" customWidth="1"/>
    <col min="12386" max="12386" width="9.7109375" style="434" customWidth="1"/>
    <col min="12387" max="12387" width="9.28515625" style="434" customWidth="1"/>
    <col min="12388" max="12388" width="10.42578125" style="434" customWidth="1"/>
    <col min="12389" max="12389" width="7.28515625" style="434" customWidth="1"/>
    <col min="12390" max="12391" width="7.42578125" style="434" customWidth="1"/>
    <col min="12392" max="12392" width="7" style="434" customWidth="1"/>
    <col min="12393" max="12393" width="8" style="434" customWidth="1"/>
    <col min="12394" max="12394" width="7.42578125" style="434" customWidth="1"/>
    <col min="12395" max="12395" width="6.7109375" style="434" customWidth="1"/>
    <col min="12396" max="12396" width="7.28515625" style="434" customWidth="1"/>
    <col min="12397" max="12397" width="9.5703125" style="434" customWidth="1"/>
    <col min="12398" max="12398" width="8.42578125" style="434" customWidth="1"/>
    <col min="12399" max="12399" width="8.5703125" style="434" customWidth="1"/>
    <col min="12400" max="12400" width="7.42578125" style="434" customWidth="1"/>
    <col min="12401" max="12402" width="8" style="434" customWidth="1"/>
    <col min="12403" max="12404" width="7.28515625" style="434" customWidth="1"/>
    <col min="12405" max="12405" width="7.5703125" style="434" customWidth="1"/>
    <col min="12406" max="12406" width="7.140625" style="434" customWidth="1"/>
    <col min="12407" max="12407" width="7.85546875" style="434" customWidth="1"/>
    <col min="12408" max="12408" width="9.7109375" style="434" customWidth="1"/>
    <col min="12409" max="12409" width="9.28515625" style="434" customWidth="1"/>
    <col min="12410" max="12411" width="9" style="434" customWidth="1"/>
    <col min="12412" max="12412" width="7.85546875" style="434" customWidth="1"/>
    <col min="12413" max="12413" width="7" style="434" customWidth="1"/>
    <col min="12414" max="12415" width="7.7109375" style="434" customWidth="1"/>
    <col min="12416" max="12416" width="9.140625" style="434"/>
    <col min="12417" max="12417" width="6.42578125" style="434" customWidth="1"/>
    <col min="12418" max="12418" width="7.28515625" style="434" customWidth="1"/>
    <col min="12419" max="12419" width="9.28515625" style="434" customWidth="1"/>
    <col min="12420" max="12420" width="9.5703125" style="434" customWidth="1"/>
    <col min="12421" max="12421" width="9.28515625" style="434" customWidth="1"/>
    <col min="12422" max="12422" width="7.42578125" style="434" customWidth="1"/>
    <col min="12423" max="12423" width="6.7109375" style="434" customWidth="1"/>
    <col min="12424" max="12424" width="8" style="434" customWidth="1"/>
    <col min="12425" max="12425" width="8.28515625" style="434" customWidth="1"/>
    <col min="12426" max="12426" width="8.42578125" style="434" customWidth="1"/>
    <col min="12427" max="12427" width="8.5703125" style="434" customWidth="1"/>
    <col min="12428" max="12428" width="8" style="434" customWidth="1"/>
    <col min="12429" max="12429" width="8.85546875" style="434" customWidth="1"/>
    <col min="12430" max="12430" width="9.28515625" style="434" customWidth="1"/>
    <col min="12431" max="12431" width="10" style="434" customWidth="1"/>
    <col min="12432" max="12433" width="10.140625" style="434" customWidth="1"/>
    <col min="12434" max="12544" width="9.140625" style="434"/>
    <col min="12545" max="12545" width="6" style="434" customWidth="1"/>
    <col min="12546" max="12546" width="7.85546875" style="434" customWidth="1"/>
    <col min="12547" max="12547" width="6.85546875" style="434" customWidth="1"/>
    <col min="12548" max="12548" width="8" style="434" customWidth="1"/>
    <col min="12549" max="12549" width="8.140625" style="434" customWidth="1"/>
    <col min="12550" max="12550" width="8.28515625" style="434" customWidth="1"/>
    <col min="12551" max="12551" width="7.42578125" style="434" customWidth="1"/>
    <col min="12552" max="12552" width="6.28515625" style="434" customWidth="1"/>
    <col min="12553" max="12553" width="7.28515625" style="434" customWidth="1"/>
    <col min="12554" max="12554" width="9.28515625" style="434" customWidth="1"/>
    <col min="12555" max="12555" width="8.42578125" style="434" customWidth="1"/>
    <col min="12556" max="12556" width="9.7109375" style="434" customWidth="1"/>
    <col min="12557" max="12557" width="7.5703125" style="434" customWidth="1"/>
    <col min="12558" max="12560" width="7.42578125" style="434" customWidth="1"/>
    <col min="12561" max="12561" width="7.7109375" style="434" customWidth="1"/>
    <col min="12562" max="12562" width="7.28515625" style="434" customWidth="1"/>
    <col min="12563" max="12563" width="7.140625" style="434" customWidth="1"/>
    <col min="12564" max="12564" width="7.7109375" style="434" customWidth="1"/>
    <col min="12565" max="12565" width="9.5703125" style="434" customWidth="1"/>
    <col min="12566" max="12566" width="9.5703125" style="434" bestFit="1" customWidth="1"/>
    <col min="12567" max="12567" width="9.42578125" style="434" customWidth="1"/>
    <col min="12568" max="12568" width="7.7109375" style="434" customWidth="1"/>
    <col min="12569" max="12569" width="7.140625" style="434" customWidth="1"/>
    <col min="12570" max="12570" width="7.5703125" style="434" customWidth="1"/>
    <col min="12571" max="12571" width="7.28515625" style="434" customWidth="1"/>
    <col min="12572" max="12572" width="7.5703125" style="434" customWidth="1"/>
    <col min="12573" max="12573" width="9.85546875" style="434" customWidth="1"/>
    <col min="12574" max="12574" width="9" style="434" customWidth="1"/>
    <col min="12575" max="12575" width="8.5703125" style="434" customWidth="1"/>
    <col min="12576" max="12576" width="9.85546875" style="434" customWidth="1"/>
    <col min="12577" max="12577" width="9.5703125" style="434" customWidth="1"/>
    <col min="12578" max="12578" width="9.85546875" style="434" customWidth="1"/>
    <col min="12579" max="12579" width="7.42578125" style="434" customWidth="1"/>
    <col min="12580" max="12580" width="7.85546875" style="434" customWidth="1"/>
    <col min="12581" max="12582" width="6.85546875" style="434" customWidth="1"/>
    <col min="12583" max="12583" width="7.42578125" style="434" customWidth="1"/>
    <col min="12584" max="12584" width="8.42578125" style="434" customWidth="1"/>
    <col min="12585" max="12585" width="7.5703125" style="434" customWidth="1"/>
    <col min="12586" max="12586" width="7.28515625" style="434" customWidth="1"/>
    <col min="12587" max="12587" width="9.5703125" style="434" bestFit="1" customWidth="1"/>
    <col min="12588" max="12588" width="10.5703125" style="434" customWidth="1"/>
    <col min="12589" max="12589" width="9.5703125" style="434" customWidth="1"/>
    <col min="12590" max="12590" width="8" style="434" customWidth="1"/>
    <col min="12591" max="12591" width="6.28515625" style="434" customWidth="1"/>
    <col min="12592" max="12592" width="6.85546875" style="434" customWidth="1"/>
    <col min="12593" max="12593" width="7" style="434" customWidth="1"/>
    <col min="12594" max="12594" width="6.7109375" style="434" customWidth="1"/>
    <col min="12595" max="12595" width="9" style="434" customWidth="1"/>
    <col min="12596" max="12596" width="7.28515625" style="434" customWidth="1"/>
    <col min="12597" max="12597" width="8.28515625" style="434" customWidth="1"/>
    <col min="12598" max="12598" width="9.42578125" style="434" customWidth="1"/>
    <col min="12599" max="12599" width="10.28515625" style="434" customWidth="1"/>
    <col min="12600" max="12600" width="9.85546875" style="434" customWidth="1"/>
    <col min="12601" max="12601" width="8" style="434" customWidth="1"/>
    <col min="12602" max="12602" width="7.28515625" style="434" customWidth="1"/>
    <col min="12603" max="12603" width="7.140625" style="434" customWidth="1"/>
    <col min="12604" max="12604" width="7.7109375" style="434" customWidth="1"/>
    <col min="12605" max="12605" width="7.140625" style="434" customWidth="1"/>
    <col min="12606" max="12606" width="8.5703125" style="434" customWidth="1"/>
    <col min="12607" max="12607" width="6.42578125" style="434" customWidth="1"/>
    <col min="12608" max="12608" width="6.28515625" style="434" customWidth="1"/>
    <col min="12609" max="12609" width="9.28515625" style="434" customWidth="1"/>
    <col min="12610" max="12610" width="9.5703125" style="434" customWidth="1"/>
    <col min="12611" max="12611" width="10.7109375" style="434" customWidth="1"/>
    <col min="12612" max="12612" width="7" style="434" customWidth="1"/>
    <col min="12613" max="12613" width="7.140625" style="434" customWidth="1"/>
    <col min="12614" max="12614" width="7" style="434" customWidth="1"/>
    <col min="12615" max="12615" width="8" style="434" customWidth="1"/>
    <col min="12616" max="12616" width="6.28515625" style="434" customWidth="1"/>
    <col min="12617" max="12617" width="6.85546875" style="434" customWidth="1"/>
    <col min="12618" max="12618" width="5.85546875" style="434" customWidth="1"/>
    <col min="12619" max="12619" width="6.28515625" style="434" customWidth="1"/>
    <col min="12620" max="12620" width="9.28515625" style="434" customWidth="1"/>
    <col min="12621" max="12621" width="9.7109375" style="434" customWidth="1"/>
    <col min="12622" max="12622" width="6" style="434" customWidth="1"/>
    <col min="12623" max="12623" width="8.140625" style="434" customWidth="1"/>
    <col min="12624" max="12624" width="6.28515625" style="434" customWidth="1"/>
    <col min="12625" max="12625" width="7.140625" style="434" customWidth="1"/>
    <col min="12626" max="12626" width="6.85546875" style="434" customWidth="1"/>
    <col min="12627" max="12628" width="7.42578125" style="434" customWidth="1"/>
    <col min="12629" max="12629" width="7.140625" style="434" customWidth="1"/>
    <col min="12630" max="12630" width="7.85546875" style="434" customWidth="1"/>
    <col min="12631" max="12631" width="9.28515625" style="434" customWidth="1"/>
    <col min="12632" max="12632" width="8.5703125" style="434" customWidth="1"/>
    <col min="12633" max="12633" width="8.7109375" style="434" customWidth="1"/>
    <col min="12634" max="12634" width="6.7109375" style="434" customWidth="1"/>
    <col min="12635" max="12635" width="6.5703125" style="434" customWidth="1"/>
    <col min="12636" max="12636" width="7.85546875" style="434" customWidth="1"/>
    <col min="12637" max="12637" width="7.140625" style="434" customWidth="1"/>
    <col min="12638" max="12638" width="7.42578125" style="434" customWidth="1"/>
    <col min="12639" max="12640" width="7.140625" style="434" customWidth="1"/>
    <col min="12641" max="12641" width="7.42578125" style="434" customWidth="1"/>
    <col min="12642" max="12642" width="9.7109375" style="434" customWidth="1"/>
    <col min="12643" max="12643" width="9.28515625" style="434" customWidth="1"/>
    <col min="12644" max="12644" width="10.42578125" style="434" customWidth="1"/>
    <col min="12645" max="12645" width="7.28515625" style="434" customWidth="1"/>
    <col min="12646" max="12647" width="7.42578125" style="434" customWidth="1"/>
    <col min="12648" max="12648" width="7" style="434" customWidth="1"/>
    <col min="12649" max="12649" width="8" style="434" customWidth="1"/>
    <col min="12650" max="12650" width="7.42578125" style="434" customWidth="1"/>
    <col min="12651" max="12651" width="6.7109375" style="434" customWidth="1"/>
    <col min="12652" max="12652" width="7.28515625" style="434" customWidth="1"/>
    <col min="12653" max="12653" width="9.5703125" style="434" customWidth="1"/>
    <col min="12654" max="12654" width="8.42578125" style="434" customWidth="1"/>
    <col min="12655" max="12655" width="8.5703125" style="434" customWidth="1"/>
    <col min="12656" max="12656" width="7.42578125" style="434" customWidth="1"/>
    <col min="12657" max="12658" width="8" style="434" customWidth="1"/>
    <col min="12659" max="12660" width="7.28515625" style="434" customWidth="1"/>
    <col min="12661" max="12661" width="7.5703125" style="434" customWidth="1"/>
    <col min="12662" max="12662" width="7.140625" style="434" customWidth="1"/>
    <col min="12663" max="12663" width="7.85546875" style="434" customWidth="1"/>
    <col min="12664" max="12664" width="9.7109375" style="434" customWidth="1"/>
    <col min="12665" max="12665" width="9.28515625" style="434" customWidth="1"/>
    <col min="12666" max="12667" width="9" style="434" customWidth="1"/>
    <col min="12668" max="12668" width="7.85546875" style="434" customWidth="1"/>
    <col min="12669" max="12669" width="7" style="434" customWidth="1"/>
    <col min="12670" max="12671" width="7.7109375" style="434" customWidth="1"/>
    <col min="12672" max="12672" width="9.140625" style="434"/>
    <col min="12673" max="12673" width="6.42578125" style="434" customWidth="1"/>
    <col min="12674" max="12674" width="7.28515625" style="434" customWidth="1"/>
    <col min="12675" max="12675" width="9.28515625" style="434" customWidth="1"/>
    <col min="12676" max="12676" width="9.5703125" style="434" customWidth="1"/>
    <col min="12677" max="12677" width="9.28515625" style="434" customWidth="1"/>
    <col min="12678" max="12678" width="7.42578125" style="434" customWidth="1"/>
    <col min="12679" max="12679" width="6.7109375" style="434" customWidth="1"/>
    <col min="12680" max="12680" width="8" style="434" customWidth="1"/>
    <col min="12681" max="12681" width="8.28515625" style="434" customWidth="1"/>
    <col min="12682" max="12682" width="8.42578125" style="434" customWidth="1"/>
    <col min="12683" max="12683" width="8.5703125" style="434" customWidth="1"/>
    <col min="12684" max="12684" width="8" style="434" customWidth="1"/>
    <col min="12685" max="12685" width="8.85546875" style="434" customWidth="1"/>
    <col min="12686" max="12686" width="9.28515625" style="434" customWidth="1"/>
    <col min="12687" max="12687" width="10" style="434" customWidth="1"/>
    <col min="12688" max="12689" width="10.140625" style="434" customWidth="1"/>
    <col min="12690" max="12800" width="9.140625" style="434"/>
    <col min="12801" max="12801" width="6" style="434" customWidth="1"/>
    <col min="12802" max="12802" width="7.85546875" style="434" customWidth="1"/>
    <col min="12803" max="12803" width="6.85546875" style="434" customWidth="1"/>
    <col min="12804" max="12804" width="8" style="434" customWidth="1"/>
    <col min="12805" max="12805" width="8.140625" style="434" customWidth="1"/>
    <col min="12806" max="12806" width="8.28515625" style="434" customWidth="1"/>
    <col min="12807" max="12807" width="7.42578125" style="434" customWidth="1"/>
    <col min="12808" max="12808" width="6.28515625" style="434" customWidth="1"/>
    <col min="12809" max="12809" width="7.28515625" style="434" customWidth="1"/>
    <col min="12810" max="12810" width="9.28515625" style="434" customWidth="1"/>
    <col min="12811" max="12811" width="8.42578125" style="434" customWidth="1"/>
    <col min="12812" max="12812" width="9.7109375" style="434" customWidth="1"/>
    <col min="12813" max="12813" width="7.5703125" style="434" customWidth="1"/>
    <col min="12814" max="12816" width="7.42578125" style="434" customWidth="1"/>
    <col min="12817" max="12817" width="7.7109375" style="434" customWidth="1"/>
    <col min="12818" max="12818" width="7.28515625" style="434" customWidth="1"/>
    <col min="12819" max="12819" width="7.140625" style="434" customWidth="1"/>
    <col min="12820" max="12820" width="7.7109375" style="434" customWidth="1"/>
    <col min="12821" max="12821" width="9.5703125" style="434" customWidth="1"/>
    <col min="12822" max="12822" width="9.5703125" style="434" bestFit="1" customWidth="1"/>
    <col min="12823" max="12823" width="9.42578125" style="434" customWidth="1"/>
    <col min="12824" max="12824" width="7.7109375" style="434" customWidth="1"/>
    <col min="12825" max="12825" width="7.140625" style="434" customWidth="1"/>
    <col min="12826" max="12826" width="7.5703125" style="434" customWidth="1"/>
    <col min="12827" max="12827" width="7.28515625" style="434" customWidth="1"/>
    <col min="12828" max="12828" width="7.5703125" style="434" customWidth="1"/>
    <col min="12829" max="12829" width="9.85546875" style="434" customWidth="1"/>
    <col min="12830" max="12830" width="9" style="434" customWidth="1"/>
    <col min="12831" max="12831" width="8.5703125" style="434" customWidth="1"/>
    <col min="12832" max="12832" width="9.85546875" style="434" customWidth="1"/>
    <col min="12833" max="12833" width="9.5703125" style="434" customWidth="1"/>
    <col min="12834" max="12834" width="9.85546875" style="434" customWidth="1"/>
    <col min="12835" max="12835" width="7.42578125" style="434" customWidth="1"/>
    <col min="12836" max="12836" width="7.85546875" style="434" customWidth="1"/>
    <col min="12837" max="12838" width="6.85546875" style="434" customWidth="1"/>
    <col min="12839" max="12839" width="7.42578125" style="434" customWidth="1"/>
    <col min="12840" max="12840" width="8.42578125" style="434" customWidth="1"/>
    <col min="12841" max="12841" width="7.5703125" style="434" customWidth="1"/>
    <col min="12842" max="12842" width="7.28515625" style="434" customWidth="1"/>
    <col min="12843" max="12843" width="9.5703125" style="434" bestFit="1" customWidth="1"/>
    <col min="12844" max="12844" width="10.5703125" style="434" customWidth="1"/>
    <col min="12845" max="12845" width="9.5703125" style="434" customWidth="1"/>
    <col min="12846" max="12846" width="8" style="434" customWidth="1"/>
    <col min="12847" max="12847" width="6.28515625" style="434" customWidth="1"/>
    <col min="12848" max="12848" width="6.85546875" style="434" customWidth="1"/>
    <col min="12849" max="12849" width="7" style="434" customWidth="1"/>
    <col min="12850" max="12850" width="6.7109375" style="434" customWidth="1"/>
    <col min="12851" max="12851" width="9" style="434" customWidth="1"/>
    <col min="12852" max="12852" width="7.28515625" style="434" customWidth="1"/>
    <col min="12853" max="12853" width="8.28515625" style="434" customWidth="1"/>
    <col min="12854" max="12854" width="9.42578125" style="434" customWidth="1"/>
    <col min="12855" max="12855" width="10.28515625" style="434" customWidth="1"/>
    <col min="12856" max="12856" width="9.85546875" style="434" customWidth="1"/>
    <col min="12857" max="12857" width="8" style="434" customWidth="1"/>
    <col min="12858" max="12858" width="7.28515625" style="434" customWidth="1"/>
    <col min="12859" max="12859" width="7.140625" style="434" customWidth="1"/>
    <col min="12860" max="12860" width="7.7109375" style="434" customWidth="1"/>
    <col min="12861" max="12861" width="7.140625" style="434" customWidth="1"/>
    <col min="12862" max="12862" width="8.5703125" style="434" customWidth="1"/>
    <col min="12863" max="12863" width="6.42578125" style="434" customWidth="1"/>
    <col min="12864" max="12864" width="6.28515625" style="434" customWidth="1"/>
    <col min="12865" max="12865" width="9.28515625" style="434" customWidth="1"/>
    <col min="12866" max="12866" width="9.5703125" style="434" customWidth="1"/>
    <col min="12867" max="12867" width="10.7109375" style="434" customWidth="1"/>
    <col min="12868" max="12868" width="7" style="434" customWidth="1"/>
    <col min="12869" max="12869" width="7.140625" style="434" customWidth="1"/>
    <col min="12870" max="12870" width="7" style="434" customWidth="1"/>
    <col min="12871" max="12871" width="8" style="434" customWidth="1"/>
    <col min="12872" max="12872" width="6.28515625" style="434" customWidth="1"/>
    <col min="12873" max="12873" width="6.85546875" style="434" customWidth="1"/>
    <col min="12874" max="12874" width="5.85546875" style="434" customWidth="1"/>
    <col min="12875" max="12875" width="6.28515625" style="434" customWidth="1"/>
    <col min="12876" max="12876" width="9.28515625" style="434" customWidth="1"/>
    <col min="12877" max="12877" width="9.7109375" style="434" customWidth="1"/>
    <col min="12878" max="12878" width="6" style="434" customWidth="1"/>
    <col min="12879" max="12879" width="8.140625" style="434" customWidth="1"/>
    <col min="12880" max="12880" width="6.28515625" style="434" customWidth="1"/>
    <col min="12881" max="12881" width="7.140625" style="434" customWidth="1"/>
    <col min="12882" max="12882" width="6.85546875" style="434" customWidth="1"/>
    <col min="12883" max="12884" width="7.42578125" style="434" customWidth="1"/>
    <col min="12885" max="12885" width="7.140625" style="434" customWidth="1"/>
    <col min="12886" max="12886" width="7.85546875" style="434" customWidth="1"/>
    <col min="12887" max="12887" width="9.28515625" style="434" customWidth="1"/>
    <col min="12888" max="12888" width="8.5703125" style="434" customWidth="1"/>
    <col min="12889" max="12889" width="8.7109375" style="434" customWidth="1"/>
    <col min="12890" max="12890" width="6.7109375" style="434" customWidth="1"/>
    <col min="12891" max="12891" width="6.5703125" style="434" customWidth="1"/>
    <col min="12892" max="12892" width="7.85546875" style="434" customWidth="1"/>
    <col min="12893" max="12893" width="7.140625" style="434" customWidth="1"/>
    <col min="12894" max="12894" width="7.42578125" style="434" customWidth="1"/>
    <col min="12895" max="12896" width="7.140625" style="434" customWidth="1"/>
    <col min="12897" max="12897" width="7.42578125" style="434" customWidth="1"/>
    <col min="12898" max="12898" width="9.7109375" style="434" customWidth="1"/>
    <col min="12899" max="12899" width="9.28515625" style="434" customWidth="1"/>
    <col min="12900" max="12900" width="10.42578125" style="434" customWidth="1"/>
    <col min="12901" max="12901" width="7.28515625" style="434" customWidth="1"/>
    <col min="12902" max="12903" width="7.42578125" style="434" customWidth="1"/>
    <col min="12904" max="12904" width="7" style="434" customWidth="1"/>
    <col min="12905" max="12905" width="8" style="434" customWidth="1"/>
    <col min="12906" max="12906" width="7.42578125" style="434" customWidth="1"/>
    <col min="12907" max="12907" width="6.7109375" style="434" customWidth="1"/>
    <col min="12908" max="12908" width="7.28515625" style="434" customWidth="1"/>
    <col min="12909" max="12909" width="9.5703125" style="434" customWidth="1"/>
    <col min="12910" max="12910" width="8.42578125" style="434" customWidth="1"/>
    <col min="12911" max="12911" width="8.5703125" style="434" customWidth="1"/>
    <col min="12912" max="12912" width="7.42578125" style="434" customWidth="1"/>
    <col min="12913" max="12914" width="8" style="434" customWidth="1"/>
    <col min="12915" max="12916" width="7.28515625" style="434" customWidth="1"/>
    <col min="12917" max="12917" width="7.5703125" style="434" customWidth="1"/>
    <col min="12918" max="12918" width="7.140625" style="434" customWidth="1"/>
    <col min="12919" max="12919" width="7.85546875" style="434" customWidth="1"/>
    <col min="12920" max="12920" width="9.7109375" style="434" customWidth="1"/>
    <col min="12921" max="12921" width="9.28515625" style="434" customWidth="1"/>
    <col min="12922" max="12923" width="9" style="434" customWidth="1"/>
    <col min="12924" max="12924" width="7.85546875" style="434" customWidth="1"/>
    <col min="12925" max="12925" width="7" style="434" customWidth="1"/>
    <col min="12926" max="12927" width="7.7109375" style="434" customWidth="1"/>
    <col min="12928" max="12928" width="9.140625" style="434"/>
    <col min="12929" max="12929" width="6.42578125" style="434" customWidth="1"/>
    <col min="12930" max="12930" width="7.28515625" style="434" customWidth="1"/>
    <col min="12931" max="12931" width="9.28515625" style="434" customWidth="1"/>
    <col min="12932" max="12932" width="9.5703125" style="434" customWidth="1"/>
    <col min="12933" max="12933" width="9.28515625" style="434" customWidth="1"/>
    <col min="12934" max="12934" width="7.42578125" style="434" customWidth="1"/>
    <col min="12935" max="12935" width="6.7109375" style="434" customWidth="1"/>
    <col min="12936" max="12936" width="8" style="434" customWidth="1"/>
    <col min="12937" max="12937" width="8.28515625" style="434" customWidth="1"/>
    <col min="12938" max="12938" width="8.42578125" style="434" customWidth="1"/>
    <col min="12939" max="12939" width="8.5703125" style="434" customWidth="1"/>
    <col min="12940" max="12940" width="8" style="434" customWidth="1"/>
    <col min="12941" max="12941" width="8.85546875" style="434" customWidth="1"/>
    <col min="12942" max="12942" width="9.28515625" style="434" customWidth="1"/>
    <col min="12943" max="12943" width="10" style="434" customWidth="1"/>
    <col min="12944" max="12945" width="10.140625" style="434" customWidth="1"/>
    <col min="12946" max="13056" width="9.140625" style="434"/>
    <col min="13057" max="13057" width="6" style="434" customWidth="1"/>
    <col min="13058" max="13058" width="7.85546875" style="434" customWidth="1"/>
    <col min="13059" max="13059" width="6.85546875" style="434" customWidth="1"/>
    <col min="13060" max="13060" width="8" style="434" customWidth="1"/>
    <col min="13061" max="13061" width="8.140625" style="434" customWidth="1"/>
    <col min="13062" max="13062" width="8.28515625" style="434" customWidth="1"/>
    <col min="13063" max="13063" width="7.42578125" style="434" customWidth="1"/>
    <col min="13064" max="13064" width="6.28515625" style="434" customWidth="1"/>
    <col min="13065" max="13065" width="7.28515625" style="434" customWidth="1"/>
    <col min="13066" max="13066" width="9.28515625" style="434" customWidth="1"/>
    <col min="13067" max="13067" width="8.42578125" style="434" customWidth="1"/>
    <col min="13068" max="13068" width="9.7109375" style="434" customWidth="1"/>
    <col min="13069" max="13069" width="7.5703125" style="434" customWidth="1"/>
    <col min="13070" max="13072" width="7.42578125" style="434" customWidth="1"/>
    <col min="13073" max="13073" width="7.7109375" style="434" customWidth="1"/>
    <col min="13074" max="13074" width="7.28515625" style="434" customWidth="1"/>
    <col min="13075" max="13075" width="7.140625" style="434" customWidth="1"/>
    <col min="13076" max="13076" width="7.7109375" style="434" customWidth="1"/>
    <col min="13077" max="13077" width="9.5703125" style="434" customWidth="1"/>
    <col min="13078" max="13078" width="9.5703125" style="434" bestFit="1" customWidth="1"/>
    <col min="13079" max="13079" width="9.42578125" style="434" customWidth="1"/>
    <col min="13080" max="13080" width="7.7109375" style="434" customWidth="1"/>
    <col min="13081" max="13081" width="7.140625" style="434" customWidth="1"/>
    <col min="13082" max="13082" width="7.5703125" style="434" customWidth="1"/>
    <col min="13083" max="13083" width="7.28515625" style="434" customWidth="1"/>
    <col min="13084" max="13084" width="7.5703125" style="434" customWidth="1"/>
    <col min="13085" max="13085" width="9.85546875" style="434" customWidth="1"/>
    <col min="13086" max="13086" width="9" style="434" customWidth="1"/>
    <col min="13087" max="13087" width="8.5703125" style="434" customWidth="1"/>
    <col min="13088" max="13088" width="9.85546875" style="434" customWidth="1"/>
    <col min="13089" max="13089" width="9.5703125" style="434" customWidth="1"/>
    <col min="13090" max="13090" width="9.85546875" style="434" customWidth="1"/>
    <col min="13091" max="13091" width="7.42578125" style="434" customWidth="1"/>
    <col min="13092" max="13092" width="7.85546875" style="434" customWidth="1"/>
    <col min="13093" max="13094" width="6.85546875" style="434" customWidth="1"/>
    <col min="13095" max="13095" width="7.42578125" style="434" customWidth="1"/>
    <col min="13096" max="13096" width="8.42578125" style="434" customWidth="1"/>
    <col min="13097" max="13097" width="7.5703125" style="434" customWidth="1"/>
    <col min="13098" max="13098" width="7.28515625" style="434" customWidth="1"/>
    <col min="13099" max="13099" width="9.5703125" style="434" bestFit="1" customWidth="1"/>
    <col min="13100" max="13100" width="10.5703125" style="434" customWidth="1"/>
    <col min="13101" max="13101" width="9.5703125" style="434" customWidth="1"/>
    <col min="13102" max="13102" width="8" style="434" customWidth="1"/>
    <col min="13103" max="13103" width="6.28515625" style="434" customWidth="1"/>
    <col min="13104" max="13104" width="6.85546875" style="434" customWidth="1"/>
    <col min="13105" max="13105" width="7" style="434" customWidth="1"/>
    <col min="13106" max="13106" width="6.7109375" style="434" customWidth="1"/>
    <col min="13107" max="13107" width="9" style="434" customWidth="1"/>
    <col min="13108" max="13108" width="7.28515625" style="434" customWidth="1"/>
    <col min="13109" max="13109" width="8.28515625" style="434" customWidth="1"/>
    <col min="13110" max="13110" width="9.42578125" style="434" customWidth="1"/>
    <col min="13111" max="13111" width="10.28515625" style="434" customWidth="1"/>
    <col min="13112" max="13112" width="9.85546875" style="434" customWidth="1"/>
    <col min="13113" max="13113" width="8" style="434" customWidth="1"/>
    <col min="13114" max="13114" width="7.28515625" style="434" customWidth="1"/>
    <col min="13115" max="13115" width="7.140625" style="434" customWidth="1"/>
    <col min="13116" max="13116" width="7.7109375" style="434" customWidth="1"/>
    <col min="13117" max="13117" width="7.140625" style="434" customWidth="1"/>
    <col min="13118" max="13118" width="8.5703125" style="434" customWidth="1"/>
    <col min="13119" max="13119" width="6.42578125" style="434" customWidth="1"/>
    <col min="13120" max="13120" width="6.28515625" style="434" customWidth="1"/>
    <col min="13121" max="13121" width="9.28515625" style="434" customWidth="1"/>
    <col min="13122" max="13122" width="9.5703125" style="434" customWidth="1"/>
    <col min="13123" max="13123" width="10.7109375" style="434" customWidth="1"/>
    <col min="13124" max="13124" width="7" style="434" customWidth="1"/>
    <col min="13125" max="13125" width="7.140625" style="434" customWidth="1"/>
    <col min="13126" max="13126" width="7" style="434" customWidth="1"/>
    <col min="13127" max="13127" width="8" style="434" customWidth="1"/>
    <col min="13128" max="13128" width="6.28515625" style="434" customWidth="1"/>
    <col min="13129" max="13129" width="6.85546875" style="434" customWidth="1"/>
    <col min="13130" max="13130" width="5.85546875" style="434" customWidth="1"/>
    <col min="13131" max="13131" width="6.28515625" style="434" customWidth="1"/>
    <col min="13132" max="13132" width="9.28515625" style="434" customWidth="1"/>
    <col min="13133" max="13133" width="9.7109375" style="434" customWidth="1"/>
    <col min="13134" max="13134" width="6" style="434" customWidth="1"/>
    <col min="13135" max="13135" width="8.140625" style="434" customWidth="1"/>
    <col min="13136" max="13136" width="6.28515625" style="434" customWidth="1"/>
    <col min="13137" max="13137" width="7.140625" style="434" customWidth="1"/>
    <col min="13138" max="13138" width="6.85546875" style="434" customWidth="1"/>
    <col min="13139" max="13140" width="7.42578125" style="434" customWidth="1"/>
    <col min="13141" max="13141" width="7.140625" style="434" customWidth="1"/>
    <col min="13142" max="13142" width="7.85546875" style="434" customWidth="1"/>
    <col min="13143" max="13143" width="9.28515625" style="434" customWidth="1"/>
    <col min="13144" max="13144" width="8.5703125" style="434" customWidth="1"/>
    <col min="13145" max="13145" width="8.7109375" style="434" customWidth="1"/>
    <col min="13146" max="13146" width="6.7109375" style="434" customWidth="1"/>
    <col min="13147" max="13147" width="6.5703125" style="434" customWidth="1"/>
    <col min="13148" max="13148" width="7.85546875" style="434" customWidth="1"/>
    <col min="13149" max="13149" width="7.140625" style="434" customWidth="1"/>
    <col min="13150" max="13150" width="7.42578125" style="434" customWidth="1"/>
    <col min="13151" max="13152" width="7.140625" style="434" customWidth="1"/>
    <col min="13153" max="13153" width="7.42578125" style="434" customWidth="1"/>
    <col min="13154" max="13154" width="9.7109375" style="434" customWidth="1"/>
    <col min="13155" max="13155" width="9.28515625" style="434" customWidth="1"/>
    <col min="13156" max="13156" width="10.42578125" style="434" customWidth="1"/>
    <col min="13157" max="13157" width="7.28515625" style="434" customWidth="1"/>
    <col min="13158" max="13159" width="7.42578125" style="434" customWidth="1"/>
    <col min="13160" max="13160" width="7" style="434" customWidth="1"/>
    <col min="13161" max="13161" width="8" style="434" customWidth="1"/>
    <col min="13162" max="13162" width="7.42578125" style="434" customWidth="1"/>
    <col min="13163" max="13163" width="6.7109375" style="434" customWidth="1"/>
    <col min="13164" max="13164" width="7.28515625" style="434" customWidth="1"/>
    <col min="13165" max="13165" width="9.5703125" style="434" customWidth="1"/>
    <col min="13166" max="13166" width="8.42578125" style="434" customWidth="1"/>
    <col min="13167" max="13167" width="8.5703125" style="434" customWidth="1"/>
    <col min="13168" max="13168" width="7.42578125" style="434" customWidth="1"/>
    <col min="13169" max="13170" width="8" style="434" customWidth="1"/>
    <col min="13171" max="13172" width="7.28515625" style="434" customWidth="1"/>
    <col min="13173" max="13173" width="7.5703125" style="434" customWidth="1"/>
    <col min="13174" max="13174" width="7.140625" style="434" customWidth="1"/>
    <col min="13175" max="13175" width="7.85546875" style="434" customWidth="1"/>
    <col min="13176" max="13176" width="9.7109375" style="434" customWidth="1"/>
    <col min="13177" max="13177" width="9.28515625" style="434" customWidth="1"/>
    <col min="13178" max="13179" width="9" style="434" customWidth="1"/>
    <col min="13180" max="13180" width="7.85546875" style="434" customWidth="1"/>
    <col min="13181" max="13181" width="7" style="434" customWidth="1"/>
    <col min="13182" max="13183" width="7.7109375" style="434" customWidth="1"/>
    <col min="13184" max="13184" width="9.140625" style="434"/>
    <col min="13185" max="13185" width="6.42578125" style="434" customWidth="1"/>
    <col min="13186" max="13186" width="7.28515625" style="434" customWidth="1"/>
    <col min="13187" max="13187" width="9.28515625" style="434" customWidth="1"/>
    <col min="13188" max="13188" width="9.5703125" style="434" customWidth="1"/>
    <col min="13189" max="13189" width="9.28515625" style="434" customWidth="1"/>
    <col min="13190" max="13190" width="7.42578125" style="434" customWidth="1"/>
    <col min="13191" max="13191" width="6.7109375" style="434" customWidth="1"/>
    <col min="13192" max="13192" width="8" style="434" customWidth="1"/>
    <col min="13193" max="13193" width="8.28515625" style="434" customWidth="1"/>
    <col min="13194" max="13194" width="8.42578125" style="434" customWidth="1"/>
    <col min="13195" max="13195" width="8.5703125" style="434" customWidth="1"/>
    <col min="13196" max="13196" width="8" style="434" customWidth="1"/>
    <col min="13197" max="13197" width="8.85546875" style="434" customWidth="1"/>
    <col min="13198" max="13198" width="9.28515625" style="434" customWidth="1"/>
    <col min="13199" max="13199" width="10" style="434" customWidth="1"/>
    <col min="13200" max="13201" width="10.140625" style="434" customWidth="1"/>
    <col min="13202" max="13312" width="9.140625" style="434"/>
    <col min="13313" max="13313" width="6" style="434" customWidth="1"/>
    <col min="13314" max="13314" width="7.85546875" style="434" customWidth="1"/>
    <col min="13315" max="13315" width="6.85546875" style="434" customWidth="1"/>
    <col min="13316" max="13316" width="8" style="434" customWidth="1"/>
    <col min="13317" max="13317" width="8.140625" style="434" customWidth="1"/>
    <col min="13318" max="13318" width="8.28515625" style="434" customWidth="1"/>
    <col min="13319" max="13319" width="7.42578125" style="434" customWidth="1"/>
    <col min="13320" max="13320" width="6.28515625" style="434" customWidth="1"/>
    <col min="13321" max="13321" width="7.28515625" style="434" customWidth="1"/>
    <col min="13322" max="13322" width="9.28515625" style="434" customWidth="1"/>
    <col min="13323" max="13323" width="8.42578125" style="434" customWidth="1"/>
    <col min="13324" max="13324" width="9.7109375" style="434" customWidth="1"/>
    <col min="13325" max="13325" width="7.5703125" style="434" customWidth="1"/>
    <col min="13326" max="13328" width="7.42578125" style="434" customWidth="1"/>
    <col min="13329" max="13329" width="7.7109375" style="434" customWidth="1"/>
    <col min="13330" max="13330" width="7.28515625" style="434" customWidth="1"/>
    <col min="13331" max="13331" width="7.140625" style="434" customWidth="1"/>
    <col min="13332" max="13332" width="7.7109375" style="434" customWidth="1"/>
    <col min="13333" max="13333" width="9.5703125" style="434" customWidth="1"/>
    <col min="13334" max="13334" width="9.5703125" style="434" bestFit="1" customWidth="1"/>
    <col min="13335" max="13335" width="9.42578125" style="434" customWidth="1"/>
    <col min="13336" max="13336" width="7.7109375" style="434" customWidth="1"/>
    <col min="13337" max="13337" width="7.140625" style="434" customWidth="1"/>
    <col min="13338" max="13338" width="7.5703125" style="434" customWidth="1"/>
    <col min="13339" max="13339" width="7.28515625" style="434" customWidth="1"/>
    <col min="13340" max="13340" width="7.5703125" style="434" customWidth="1"/>
    <col min="13341" max="13341" width="9.85546875" style="434" customWidth="1"/>
    <col min="13342" max="13342" width="9" style="434" customWidth="1"/>
    <col min="13343" max="13343" width="8.5703125" style="434" customWidth="1"/>
    <col min="13344" max="13344" width="9.85546875" style="434" customWidth="1"/>
    <col min="13345" max="13345" width="9.5703125" style="434" customWidth="1"/>
    <col min="13346" max="13346" width="9.85546875" style="434" customWidth="1"/>
    <col min="13347" max="13347" width="7.42578125" style="434" customWidth="1"/>
    <col min="13348" max="13348" width="7.85546875" style="434" customWidth="1"/>
    <col min="13349" max="13350" width="6.85546875" style="434" customWidth="1"/>
    <col min="13351" max="13351" width="7.42578125" style="434" customWidth="1"/>
    <col min="13352" max="13352" width="8.42578125" style="434" customWidth="1"/>
    <col min="13353" max="13353" width="7.5703125" style="434" customWidth="1"/>
    <col min="13354" max="13354" width="7.28515625" style="434" customWidth="1"/>
    <col min="13355" max="13355" width="9.5703125" style="434" bestFit="1" customWidth="1"/>
    <col min="13356" max="13356" width="10.5703125" style="434" customWidth="1"/>
    <col min="13357" max="13357" width="9.5703125" style="434" customWidth="1"/>
    <col min="13358" max="13358" width="8" style="434" customWidth="1"/>
    <col min="13359" max="13359" width="6.28515625" style="434" customWidth="1"/>
    <col min="13360" max="13360" width="6.85546875" style="434" customWidth="1"/>
    <col min="13361" max="13361" width="7" style="434" customWidth="1"/>
    <col min="13362" max="13362" width="6.7109375" style="434" customWidth="1"/>
    <col min="13363" max="13363" width="9" style="434" customWidth="1"/>
    <col min="13364" max="13364" width="7.28515625" style="434" customWidth="1"/>
    <col min="13365" max="13365" width="8.28515625" style="434" customWidth="1"/>
    <col min="13366" max="13366" width="9.42578125" style="434" customWidth="1"/>
    <col min="13367" max="13367" width="10.28515625" style="434" customWidth="1"/>
    <col min="13368" max="13368" width="9.85546875" style="434" customWidth="1"/>
    <col min="13369" max="13369" width="8" style="434" customWidth="1"/>
    <col min="13370" max="13370" width="7.28515625" style="434" customWidth="1"/>
    <col min="13371" max="13371" width="7.140625" style="434" customWidth="1"/>
    <col min="13372" max="13372" width="7.7109375" style="434" customWidth="1"/>
    <col min="13373" max="13373" width="7.140625" style="434" customWidth="1"/>
    <col min="13374" max="13374" width="8.5703125" style="434" customWidth="1"/>
    <col min="13375" max="13375" width="6.42578125" style="434" customWidth="1"/>
    <col min="13376" max="13376" width="6.28515625" style="434" customWidth="1"/>
    <col min="13377" max="13377" width="9.28515625" style="434" customWidth="1"/>
    <col min="13378" max="13378" width="9.5703125" style="434" customWidth="1"/>
    <col min="13379" max="13379" width="10.7109375" style="434" customWidth="1"/>
    <col min="13380" max="13380" width="7" style="434" customWidth="1"/>
    <col min="13381" max="13381" width="7.140625" style="434" customWidth="1"/>
    <col min="13382" max="13382" width="7" style="434" customWidth="1"/>
    <col min="13383" max="13383" width="8" style="434" customWidth="1"/>
    <col min="13384" max="13384" width="6.28515625" style="434" customWidth="1"/>
    <col min="13385" max="13385" width="6.85546875" style="434" customWidth="1"/>
    <col min="13386" max="13386" width="5.85546875" style="434" customWidth="1"/>
    <col min="13387" max="13387" width="6.28515625" style="434" customWidth="1"/>
    <col min="13388" max="13388" width="9.28515625" style="434" customWidth="1"/>
    <col min="13389" max="13389" width="9.7109375" style="434" customWidth="1"/>
    <col min="13390" max="13390" width="6" style="434" customWidth="1"/>
    <col min="13391" max="13391" width="8.140625" style="434" customWidth="1"/>
    <col min="13392" max="13392" width="6.28515625" style="434" customWidth="1"/>
    <col min="13393" max="13393" width="7.140625" style="434" customWidth="1"/>
    <col min="13394" max="13394" width="6.85546875" style="434" customWidth="1"/>
    <col min="13395" max="13396" width="7.42578125" style="434" customWidth="1"/>
    <col min="13397" max="13397" width="7.140625" style="434" customWidth="1"/>
    <col min="13398" max="13398" width="7.85546875" style="434" customWidth="1"/>
    <col min="13399" max="13399" width="9.28515625" style="434" customWidth="1"/>
    <col min="13400" max="13400" width="8.5703125" style="434" customWidth="1"/>
    <col min="13401" max="13401" width="8.7109375" style="434" customWidth="1"/>
    <col min="13402" max="13402" width="6.7109375" style="434" customWidth="1"/>
    <col min="13403" max="13403" width="6.5703125" style="434" customWidth="1"/>
    <col min="13404" max="13404" width="7.85546875" style="434" customWidth="1"/>
    <col min="13405" max="13405" width="7.140625" style="434" customWidth="1"/>
    <col min="13406" max="13406" width="7.42578125" style="434" customWidth="1"/>
    <col min="13407" max="13408" width="7.140625" style="434" customWidth="1"/>
    <col min="13409" max="13409" width="7.42578125" style="434" customWidth="1"/>
    <col min="13410" max="13410" width="9.7109375" style="434" customWidth="1"/>
    <col min="13411" max="13411" width="9.28515625" style="434" customWidth="1"/>
    <col min="13412" max="13412" width="10.42578125" style="434" customWidth="1"/>
    <col min="13413" max="13413" width="7.28515625" style="434" customWidth="1"/>
    <col min="13414" max="13415" width="7.42578125" style="434" customWidth="1"/>
    <col min="13416" max="13416" width="7" style="434" customWidth="1"/>
    <col min="13417" max="13417" width="8" style="434" customWidth="1"/>
    <col min="13418" max="13418" width="7.42578125" style="434" customWidth="1"/>
    <col min="13419" max="13419" width="6.7109375" style="434" customWidth="1"/>
    <col min="13420" max="13420" width="7.28515625" style="434" customWidth="1"/>
    <col min="13421" max="13421" width="9.5703125" style="434" customWidth="1"/>
    <col min="13422" max="13422" width="8.42578125" style="434" customWidth="1"/>
    <col min="13423" max="13423" width="8.5703125" style="434" customWidth="1"/>
    <col min="13424" max="13424" width="7.42578125" style="434" customWidth="1"/>
    <col min="13425" max="13426" width="8" style="434" customWidth="1"/>
    <col min="13427" max="13428" width="7.28515625" style="434" customWidth="1"/>
    <col min="13429" max="13429" width="7.5703125" style="434" customWidth="1"/>
    <col min="13430" max="13430" width="7.140625" style="434" customWidth="1"/>
    <col min="13431" max="13431" width="7.85546875" style="434" customWidth="1"/>
    <col min="13432" max="13432" width="9.7109375" style="434" customWidth="1"/>
    <col min="13433" max="13433" width="9.28515625" style="434" customWidth="1"/>
    <col min="13434" max="13435" width="9" style="434" customWidth="1"/>
    <col min="13436" max="13436" width="7.85546875" style="434" customWidth="1"/>
    <col min="13437" max="13437" width="7" style="434" customWidth="1"/>
    <col min="13438" max="13439" width="7.7109375" style="434" customWidth="1"/>
    <col min="13440" max="13440" width="9.140625" style="434"/>
    <col min="13441" max="13441" width="6.42578125" style="434" customWidth="1"/>
    <col min="13442" max="13442" width="7.28515625" style="434" customWidth="1"/>
    <col min="13443" max="13443" width="9.28515625" style="434" customWidth="1"/>
    <col min="13444" max="13444" width="9.5703125" style="434" customWidth="1"/>
    <col min="13445" max="13445" width="9.28515625" style="434" customWidth="1"/>
    <col min="13446" max="13446" width="7.42578125" style="434" customWidth="1"/>
    <col min="13447" max="13447" width="6.7109375" style="434" customWidth="1"/>
    <col min="13448" max="13448" width="8" style="434" customWidth="1"/>
    <col min="13449" max="13449" width="8.28515625" style="434" customWidth="1"/>
    <col min="13450" max="13450" width="8.42578125" style="434" customWidth="1"/>
    <col min="13451" max="13451" width="8.5703125" style="434" customWidth="1"/>
    <col min="13452" max="13452" width="8" style="434" customWidth="1"/>
    <col min="13453" max="13453" width="8.85546875" style="434" customWidth="1"/>
    <col min="13454" max="13454" width="9.28515625" style="434" customWidth="1"/>
    <col min="13455" max="13455" width="10" style="434" customWidth="1"/>
    <col min="13456" max="13457" width="10.140625" style="434" customWidth="1"/>
    <col min="13458" max="13568" width="9.140625" style="434"/>
    <col min="13569" max="13569" width="6" style="434" customWidth="1"/>
    <col min="13570" max="13570" width="7.85546875" style="434" customWidth="1"/>
    <col min="13571" max="13571" width="6.85546875" style="434" customWidth="1"/>
    <col min="13572" max="13572" width="8" style="434" customWidth="1"/>
    <col min="13573" max="13573" width="8.140625" style="434" customWidth="1"/>
    <col min="13574" max="13574" width="8.28515625" style="434" customWidth="1"/>
    <col min="13575" max="13575" width="7.42578125" style="434" customWidth="1"/>
    <col min="13576" max="13576" width="6.28515625" style="434" customWidth="1"/>
    <col min="13577" max="13577" width="7.28515625" style="434" customWidth="1"/>
    <col min="13578" max="13578" width="9.28515625" style="434" customWidth="1"/>
    <col min="13579" max="13579" width="8.42578125" style="434" customWidth="1"/>
    <col min="13580" max="13580" width="9.7109375" style="434" customWidth="1"/>
    <col min="13581" max="13581" width="7.5703125" style="434" customWidth="1"/>
    <col min="13582" max="13584" width="7.42578125" style="434" customWidth="1"/>
    <col min="13585" max="13585" width="7.7109375" style="434" customWidth="1"/>
    <col min="13586" max="13586" width="7.28515625" style="434" customWidth="1"/>
    <col min="13587" max="13587" width="7.140625" style="434" customWidth="1"/>
    <col min="13588" max="13588" width="7.7109375" style="434" customWidth="1"/>
    <col min="13589" max="13589" width="9.5703125" style="434" customWidth="1"/>
    <col min="13590" max="13590" width="9.5703125" style="434" bestFit="1" customWidth="1"/>
    <col min="13591" max="13591" width="9.42578125" style="434" customWidth="1"/>
    <col min="13592" max="13592" width="7.7109375" style="434" customWidth="1"/>
    <col min="13593" max="13593" width="7.140625" style="434" customWidth="1"/>
    <col min="13594" max="13594" width="7.5703125" style="434" customWidth="1"/>
    <col min="13595" max="13595" width="7.28515625" style="434" customWidth="1"/>
    <col min="13596" max="13596" width="7.5703125" style="434" customWidth="1"/>
    <col min="13597" max="13597" width="9.85546875" style="434" customWidth="1"/>
    <col min="13598" max="13598" width="9" style="434" customWidth="1"/>
    <col min="13599" max="13599" width="8.5703125" style="434" customWidth="1"/>
    <col min="13600" max="13600" width="9.85546875" style="434" customWidth="1"/>
    <col min="13601" max="13601" width="9.5703125" style="434" customWidth="1"/>
    <col min="13602" max="13602" width="9.85546875" style="434" customWidth="1"/>
    <col min="13603" max="13603" width="7.42578125" style="434" customWidth="1"/>
    <col min="13604" max="13604" width="7.85546875" style="434" customWidth="1"/>
    <col min="13605" max="13606" width="6.85546875" style="434" customWidth="1"/>
    <col min="13607" max="13607" width="7.42578125" style="434" customWidth="1"/>
    <col min="13608" max="13608" width="8.42578125" style="434" customWidth="1"/>
    <col min="13609" max="13609" width="7.5703125" style="434" customWidth="1"/>
    <col min="13610" max="13610" width="7.28515625" style="434" customWidth="1"/>
    <col min="13611" max="13611" width="9.5703125" style="434" bestFit="1" customWidth="1"/>
    <col min="13612" max="13612" width="10.5703125" style="434" customWidth="1"/>
    <col min="13613" max="13613" width="9.5703125" style="434" customWidth="1"/>
    <col min="13614" max="13614" width="8" style="434" customWidth="1"/>
    <col min="13615" max="13615" width="6.28515625" style="434" customWidth="1"/>
    <col min="13616" max="13616" width="6.85546875" style="434" customWidth="1"/>
    <col min="13617" max="13617" width="7" style="434" customWidth="1"/>
    <col min="13618" max="13618" width="6.7109375" style="434" customWidth="1"/>
    <col min="13619" max="13619" width="9" style="434" customWidth="1"/>
    <col min="13620" max="13620" width="7.28515625" style="434" customWidth="1"/>
    <col min="13621" max="13621" width="8.28515625" style="434" customWidth="1"/>
    <col min="13622" max="13622" width="9.42578125" style="434" customWidth="1"/>
    <col min="13623" max="13623" width="10.28515625" style="434" customWidth="1"/>
    <col min="13624" max="13624" width="9.85546875" style="434" customWidth="1"/>
    <col min="13625" max="13625" width="8" style="434" customWidth="1"/>
    <col min="13626" max="13626" width="7.28515625" style="434" customWidth="1"/>
    <col min="13627" max="13627" width="7.140625" style="434" customWidth="1"/>
    <col min="13628" max="13628" width="7.7109375" style="434" customWidth="1"/>
    <col min="13629" max="13629" width="7.140625" style="434" customWidth="1"/>
    <col min="13630" max="13630" width="8.5703125" style="434" customWidth="1"/>
    <col min="13631" max="13631" width="6.42578125" style="434" customWidth="1"/>
    <col min="13632" max="13632" width="6.28515625" style="434" customWidth="1"/>
    <col min="13633" max="13633" width="9.28515625" style="434" customWidth="1"/>
    <col min="13634" max="13634" width="9.5703125" style="434" customWidth="1"/>
    <col min="13635" max="13635" width="10.7109375" style="434" customWidth="1"/>
    <col min="13636" max="13636" width="7" style="434" customWidth="1"/>
    <col min="13637" max="13637" width="7.140625" style="434" customWidth="1"/>
    <col min="13638" max="13638" width="7" style="434" customWidth="1"/>
    <col min="13639" max="13639" width="8" style="434" customWidth="1"/>
    <col min="13640" max="13640" width="6.28515625" style="434" customWidth="1"/>
    <col min="13641" max="13641" width="6.85546875" style="434" customWidth="1"/>
    <col min="13642" max="13642" width="5.85546875" style="434" customWidth="1"/>
    <col min="13643" max="13643" width="6.28515625" style="434" customWidth="1"/>
    <col min="13644" max="13644" width="9.28515625" style="434" customWidth="1"/>
    <col min="13645" max="13645" width="9.7109375" style="434" customWidth="1"/>
    <col min="13646" max="13646" width="6" style="434" customWidth="1"/>
    <col min="13647" max="13647" width="8.140625" style="434" customWidth="1"/>
    <col min="13648" max="13648" width="6.28515625" style="434" customWidth="1"/>
    <col min="13649" max="13649" width="7.140625" style="434" customWidth="1"/>
    <col min="13650" max="13650" width="6.85546875" style="434" customWidth="1"/>
    <col min="13651" max="13652" width="7.42578125" style="434" customWidth="1"/>
    <col min="13653" max="13653" width="7.140625" style="434" customWidth="1"/>
    <col min="13654" max="13654" width="7.85546875" style="434" customWidth="1"/>
    <col min="13655" max="13655" width="9.28515625" style="434" customWidth="1"/>
    <col min="13656" max="13656" width="8.5703125" style="434" customWidth="1"/>
    <col min="13657" max="13657" width="8.7109375" style="434" customWidth="1"/>
    <col min="13658" max="13658" width="6.7109375" style="434" customWidth="1"/>
    <col min="13659" max="13659" width="6.5703125" style="434" customWidth="1"/>
    <col min="13660" max="13660" width="7.85546875" style="434" customWidth="1"/>
    <col min="13661" max="13661" width="7.140625" style="434" customWidth="1"/>
    <col min="13662" max="13662" width="7.42578125" style="434" customWidth="1"/>
    <col min="13663" max="13664" width="7.140625" style="434" customWidth="1"/>
    <col min="13665" max="13665" width="7.42578125" style="434" customWidth="1"/>
    <col min="13666" max="13666" width="9.7109375" style="434" customWidth="1"/>
    <col min="13667" max="13667" width="9.28515625" style="434" customWidth="1"/>
    <col min="13668" max="13668" width="10.42578125" style="434" customWidth="1"/>
    <col min="13669" max="13669" width="7.28515625" style="434" customWidth="1"/>
    <col min="13670" max="13671" width="7.42578125" style="434" customWidth="1"/>
    <col min="13672" max="13672" width="7" style="434" customWidth="1"/>
    <col min="13673" max="13673" width="8" style="434" customWidth="1"/>
    <col min="13674" max="13674" width="7.42578125" style="434" customWidth="1"/>
    <col min="13675" max="13675" width="6.7109375" style="434" customWidth="1"/>
    <col min="13676" max="13676" width="7.28515625" style="434" customWidth="1"/>
    <col min="13677" max="13677" width="9.5703125" style="434" customWidth="1"/>
    <col min="13678" max="13678" width="8.42578125" style="434" customWidth="1"/>
    <col min="13679" max="13679" width="8.5703125" style="434" customWidth="1"/>
    <col min="13680" max="13680" width="7.42578125" style="434" customWidth="1"/>
    <col min="13681" max="13682" width="8" style="434" customWidth="1"/>
    <col min="13683" max="13684" width="7.28515625" style="434" customWidth="1"/>
    <col min="13685" max="13685" width="7.5703125" style="434" customWidth="1"/>
    <col min="13686" max="13686" width="7.140625" style="434" customWidth="1"/>
    <col min="13687" max="13687" width="7.85546875" style="434" customWidth="1"/>
    <col min="13688" max="13688" width="9.7109375" style="434" customWidth="1"/>
    <col min="13689" max="13689" width="9.28515625" style="434" customWidth="1"/>
    <col min="13690" max="13691" width="9" style="434" customWidth="1"/>
    <col min="13692" max="13692" width="7.85546875" style="434" customWidth="1"/>
    <col min="13693" max="13693" width="7" style="434" customWidth="1"/>
    <col min="13694" max="13695" width="7.7109375" style="434" customWidth="1"/>
    <col min="13696" max="13696" width="9.140625" style="434"/>
    <col min="13697" max="13697" width="6.42578125" style="434" customWidth="1"/>
    <col min="13698" max="13698" width="7.28515625" style="434" customWidth="1"/>
    <col min="13699" max="13699" width="9.28515625" style="434" customWidth="1"/>
    <col min="13700" max="13700" width="9.5703125" style="434" customWidth="1"/>
    <col min="13701" max="13701" width="9.28515625" style="434" customWidth="1"/>
    <col min="13702" max="13702" width="7.42578125" style="434" customWidth="1"/>
    <col min="13703" max="13703" width="6.7109375" style="434" customWidth="1"/>
    <col min="13704" max="13704" width="8" style="434" customWidth="1"/>
    <col min="13705" max="13705" width="8.28515625" style="434" customWidth="1"/>
    <col min="13706" max="13706" width="8.42578125" style="434" customWidth="1"/>
    <col min="13707" max="13707" width="8.5703125" style="434" customWidth="1"/>
    <col min="13708" max="13708" width="8" style="434" customWidth="1"/>
    <col min="13709" max="13709" width="8.85546875" style="434" customWidth="1"/>
    <col min="13710" max="13710" width="9.28515625" style="434" customWidth="1"/>
    <col min="13711" max="13711" width="10" style="434" customWidth="1"/>
    <col min="13712" max="13713" width="10.140625" style="434" customWidth="1"/>
    <col min="13714" max="13824" width="9.140625" style="434"/>
    <col min="13825" max="13825" width="6" style="434" customWidth="1"/>
    <col min="13826" max="13826" width="7.85546875" style="434" customWidth="1"/>
    <col min="13827" max="13827" width="6.85546875" style="434" customWidth="1"/>
    <col min="13828" max="13828" width="8" style="434" customWidth="1"/>
    <col min="13829" max="13829" width="8.140625" style="434" customWidth="1"/>
    <col min="13830" max="13830" width="8.28515625" style="434" customWidth="1"/>
    <col min="13831" max="13831" width="7.42578125" style="434" customWidth="1"/>
    <col min="13832" max="13832" width="6.28515625" style="434" customWidth="1"/>
    <col min="13833" max="13833" width="7.28515625" style="434" customWidth="1"/>
    <col min="13834" max="13834" width="9.28515625" style="434" customWidth="1"/>
    <col min="13835" max="13835" width="8.42578125" style="434" customWidth="1"/>
    <col min="13836" max="13836" width="9.7109375" style="434" customWidth="1"/>
    <col min="13837" max="13837" width="7.5703125" style="434" customWidth="1"/>
    <col min="13838" max="13840" width="7.42578125" style="434" customWidth="1"/>
    <col min="13841" max="13841" width="7.7109375" style="434" customWidth="1"/>
    <col min="13842" max="13842" width="7.28515625" style="434" customWidth="1"/>
    <col min="13843" max="13843" width="7.140625" style="434" customWidth="1"/>
    <col min="13844" max="13844" width="7.7109375" style="434" customWidth="1"/>
    <col min="13845" max="13845" width="9.5703125" style="434" customWidth="1"/>
    <col min="13846" max="13846" width="9.5703125" style="434" bestFit="1" customWidth="1"/>
    <col min="13847" max="13847" width="9.42578125" style="434" customWidth="1"/>
    <col min="13848" max="13848" width="7.7109375" style="434" customWidth="1"/>
    <col min="13849" max="13849" width="7.140625" style="434" customWidth="1"/>
    <col min="13850" max="13850" width="7.5703125" style="434" customWidth="1"/>
    <col min="13851" max="13851" width="7.28515625" style="434" customWidth="1"/>
    <col min="13852" max="13852" width="7.5703125" style="434" customWidth="1"/>
    <col min="13853" max="13853" width="9.85546875" style="434" customWidth="1"/>
    <col min="13854" max="13854" width="9" style="434" customWidth="1"/>
    <col min="13855" max="13855" width="8.5703125" style="434" customWidth="1"/>
    <col min="13856" max="13856" width="9.85546875" style="434" customWidth="1"/>
    <col min="13857" max="13857" width="9.5703125" style="434" customWidth="1"/>
    <col min="13858" max="13858" width="9.85546875" style="434" customWidth="1"/>
    <col min="13859" max="13859" width="7.42578125" style="434" customWidth="1"/>
    <col min="13860" max="13860" width="7.85546875" style="434" customWidth="1"/>
    <col min="13861" max="13862" width="6.85546875" style="434" customWidth="1"/>
    <col min="13863" max="13863" width="7.42578125" style="434" customWidth="1"/>
    <col min="13864" max="13864" width="8.42578125" style="434" customWidth="1"/>
    <col min="13865" max="13865" width="7.5703125" style="434" customWidth="1"/>
    <col min="13866" max="13866" width="7.28515625" style="434" customWidth="1"/>
    <col min="13867" max="13867" width="9.5703125" style="434" bestFit="1" customWidth="1"/>
    <col min="13868" max="13868" width="10.5703125" style="434" customWidth="1"/>
    <col min="13869" max="13869" width="9.5703125" style="434" customWidth="1"/>
    <col min="13870" max="13870" width="8" style="434" customWidth="1"/>
    <col min="13871" max="13871" width="6.28515625" style="434" customWidth="1"/>
    <col min="13872" max="13872" width="6.85546875" style="434" customWidth="1"/>
    <col min="13873" max="13873" width="7" style="434" customWidth="1"/>
    <col min="13874" max="13874" width="6.7109375" style="434" customWidth="1"/>
    <col min="13875" max="13875" width="9" style="434" customWidth="1"/>
    <col min="13876" max="13876" width="7.28515625" style="434" customWidth="1"/>
    <col min="13877" max="13877" width="8.28515625" style="434" customWidth="1"/>
    <col min="13878" max="13878" width="9.42578125" style="434" customWidth="1"/>
    <col min="13879" max="13879" width="10.28515625" style="434" customWidth="1"/>
    <col min="13880" max="13880" width="9.85546875" style="434" customWidth="1"/>
    <col min="13881" max="13881" width="8" style="434" customWidth="1"/>
    <col min="13882" max="13882" width="7.28515625" style="434" customWidth="1"/>
    <col min="13883" max="13883" width="7.140625" style="434" customWidth="1"/>
    <col min="13884" max="13884" width="7.7109375" style="434" customWidth="1"/>
    <col min="13885" max="13885" width="7.140625" style="434" customWidth="1"/>
    <col min="13886" max="13886" width="8.5703125" style="434" customWidth="1"/>
    <col min="13887" max="13887" width="6.42578125" style="434" customWidth="1"/>
    <col min="13888" max="13888" width="6.28515625" style="434" customWidth="1"/>
    <col min="13889" max="13889" width="9.28515625" style="434" customWidth="1"/>
    <col min="13890" max="13890" width="9.5703125" style="434" customWidth="1"/>
    <col min="13891" max="13891" width="10.7109375" style="434" customWidth="1"/>
    <col min="13892" max="13892" width="7" style="434" customWidth="1"/>
    <col min="13893" max="13893" width="7.140625" style="434" customWidth="1"/>
    <col min="13894" max="13894" width="7" style="434" customWidth="1"/>
    <col min="13895" max="13895" width="8" style="434" customWidth="1"/>
    <col min="13896" max="13896" width="6.28515625" style="434" customWidth="1"/>
    <col min="13897" max="13897" width="6.85546875" style="434" customWidth="1"/>
    <col min="13898" max="13898" width="5.85546875" style="434" customWidth="1"/>
    <col min="13899" max="13899" width="6.28515625" style="434" customWidth="1"/>
    <col min="13900" max="13900" width="9.28515625" style="434" customWidth="1"/>
    <col min="13901" max="13901" width="9.7109375" style="434" customWidth="1"/>
    <col min="13902" max="13902" width="6" style="434" customWidth="1"/>
    <col min="13903" max="13903" width="8.140625" style="434" customWidth="1"/>
    <col min="13904" max="13904" width="6.28515625" style="434" customWidth="1"/>
    <col min="13905" max="13905" width="7.140625" style="434" customWidth="1"/>
    <col min="13906" max="13906" width="6.85546875" style="434" customWidth="1"/>
    <col min="13907" max="13908" width="7.42578125" style="434" customWidth="1"/>
    <col min="13909" max="13909" width="7.140625" style="434" customWidth="1"/>
    <col min="13910" max="13910" width="7.85546875" style="434" customWidth="1"/>
    <col min="13911" max="13911" width="9.28515625" style="434" customWidth="1"/>
    <col min="13912" max="13912" width="8.5703125" style="434" customWidth="1"/>
    <col min="13913" max="13913" width="8.7109375" style="434" customWidth="1"/>
    <col min="13914" max="13914" width="6.7109375" style="434" customWidth="1"/>
    <col min="13915" max="13915" width="6.5703125" style="434" customWidth="1"/>
    <col min="13916" max="13916" width="7.85546875" style="434" customWidth="1"/>
    <col min="13917" max="13917" width="7.140625" style="434" customWidth="1"/>
    <col min="13918" max="13918" width="7.42578125" style="434" customWidth="1"/>
    <col min="13919" max="13920" width="7.140625" style="434" customWidth="1"/>
    <col min="13921" max="13921" width="7.42578125" style="434" customWidth="1"/>
    <col min="13922" max="13922" width="9.7109375" style="434" customWidth="1"/>
    <col min="13923" max="13923" width="9.28515625" style="434" customWidth="1"/>
    <col min="13924" max="13924" width="10.42578125" style="434" customWidth="1"/>
    <col min="13925" max="13925" width="7.28515625" style="434" customWidth="1"/>
    <col min="13926" max="13927" width="7.42578125" style="434" customWidth="1"/>
    <col min="13928" max="13928" width="7" style="434" customWidth="1"/>
    <col min="13929" max="13929" width="8" style="434" customWidth="1"/>
    <col min="13930" max="13930" width="7.42578125" style="434" customWidth="1"/>
    <col min="13931" max="13931" width="6.7109375" style="434" customWidth="1"/>
    <col min="13932" max="13932" width="7.28515625" style="434" customWidth="1"/>
    <col min="13933" max="13933" width="9.5703125" style="434" customWidth="1"/>
    <col min="13934" max="13934" width="8.42578125" style="434" customWidth="1"/>
    <col min="13935" max="13935" width="8.5703125" style="434" customWidth="1"/>
    <col min="13936" max="13936" width="7.42578125" style="434" customWidth="1"/>
    <col min="13937" max="13938" width="8" style="434" customWidth="1"/>
    <col min="13939" max="13940" width="7.28515625" style="434" customWidth="1"/>
    <col min="13941" max="13941" width="7.5703125" style="434" customWidth="1"/>
    <col min="13942" max="13942" width="7.140625" style="434" customWidth="1"/>
    <col min="13943" max="13943" width="7.85546875" style="434" customWidth="1"/>
    <col min="13944" max="13944" width="9.7109375" style="434" customWidth="1"/>
    <col min="13945" max="13945" width="9.28515625" style="434" customWidth="1"/>
    <col min="13946" max="13947" width="9" style="434" customWidth="1"/>
    <col min="13948" max="13948" width="7.85546875" style="434" customWidth="1"/>
    <col min="13949" max="13949" width="7" style="434" customWidth="1"/>
    <col min="13950" max="13951" width="7.7109375" style="434" customWidth="1"/>
    <col min="13952" max="13952" width="9.140625" style="434"/>
    <col min="13953" max="13953" width="6.42578125" style="434" customWidth="1"/>
    <col min="13954" max="13954" width="7.28515625" style="434" customWidth="1"/>
    <col min="13955" max="13955" width="9.28515625" style="434" customWidth="1"/>
    <col min="13956" max="13956" width="9.5703125" style="434" customWidth="1"/>
    <col min="13957" max="13957" width="9.28515625" style="434" customWidth="1"/>
    <col min="13958" max="13958" width="7.42578125" style="434" customWidth="1"/>
    <col min="13959" max="13959" width="6.7109375" style="434" customWidth="1"/>
    <col min="13960" max="13960" width="8" style="434" customWidth="1"/>
    <col min="13961" max="13961" width="8.28515625" style="434" customWidth="1"/>
    <col min="13962" max="13962" width="8.42578125" style="434" customWidth="1"/>
    <col min="13963" max="13963" width="8.5703125" style="434" customWidth="1"/>
    <col min="13964" max="13964" width="8" style="434" customWidth="1"/>
    <col min="13965" max="13965" width="8.85546875" style="434" customWidth="1"/>
    <col min="13966" max="13966" width="9.28515625" style="434" customWidth="1"/>
    <col min="13967" max="13967" width="10" style="434" customWidth="1"/>
    <col min="13968" max="13969" width="10.140625" style="434" customWidth="1"/>
    <col min="13970" max="14080" width="9.140625" style="434"/>
    <col min="14081" max="14081" width="6" style="434" customWidth="1"/>
    <col min="14082" max="14082" width="7.85546875" style="434" customWidth="1"/>
    <col min="14083" max="14083" width="6.85546875" style="434" customWidth="1"/>
    <col min="14084" max="14084" width="8" style="434" customWidth="1"/>
    <col min="14085" max="14085" width="8.140625" style="434" customWidth="1"/>
    <col min="14086" max="14086" width="8.28515625" style="434" customWidth="1"/>
    <col min="14087" max="14087" width="7.42578125" style="434" customWidth="1"/>
    <col min="14088" max="14088" width="6.28515625" style="434" customWidth="1"/>
    <col min="14089" max="14089" width="7.28515625" style="434" customWidth="1"/>
    <col min="14090" max="14090" width="9.28515625" style="434" customWidth="1"/>
    <col min="14091" max="14091" width="8.42578125" style="434" customWidth="1"/>
    <col min="14092" max="14092" width="9.7109375" style="434" customWidth="1"/>
    <col min="14093" max="14093" width="7.5703125" style="434" customWidth="1"/>
    <col min="14094" max="14096" width="7.42578125" style="434" customWidth="1"/>
    <col min="14097" max="14097" width="7.7109375" style="434" customWidth="1"/>
    <col min="14098" max="14098" width="7.28515625" style="434" customWidth="1"/>
    <col min="14099" max="14099" width="7.140625" style="434" customWidth="1"/>
    <col min="14100" max="14100" width="7.7109375" style="434" customWidth="1"/>
    <col min="14101" max="14101" width="9.5703125" style="434" customWidth="1"/>
    <col min="14102" max="14102" width="9.5703125" style="434" bestFit="1" customWidth="1"/>
    <col min="14103" max="14103" width="9.42578125" style="434" customWidth="1"/>
    <col min="14104" max="14104" width="7.7109375" style="434" customWidth="1"/>
    <col min="14105" max="14105" width="7.140625" style="434" customWidth="1"/>
    <col min="14106" max="14106" width="7.5703125" style="434" customWidth="1"/>
    <col min="14107" max="14107" width="7.28515625" style="434" customWidth="1"/>
    <col min="14108" max="14108" width="7.5703125" style="434" customWidth="1"/>
    <col min="14109" max="14109" width="9.85546875" style="434" customWidth="1"/>
    <col min="14110" max="14110" width="9" style="434" customWidth="1"/>
    <col min="14111" max="14111" width="8.5703125" style="434" customWidth="1"/>
    <col min="14112" max="14112" width="9.85546875" style="434" customWidth="1"/>
    <col min="14113" max="14113" width="9.5703125" style="434" customWidth="1"/>
    <col min="14114" max="14114" width="9.85546875" style="434" customWidth="1"/>
    <col min="14115" max="14115" width="7.42578125" style="434" customWidth="1"/>
    <col min="14116" max="14116" width="7.85546875" style="434" customWidth="1"/>
    <col min="14117" max="14118" width="6.85546875" style="434" customWidth="1"/>
    <col min="14119" max="14119" width="7.42578125" style="434" customWidth="1"/>
    <col min="14120" max="14120" width="8.42578125" style="434" customWidth="1"/>
    <col min="14121" max="14121" width="7.5703125" style="434" customWidth="1"/>
    <col min="14122" max="14122" width="7.28515625" style="434" customWidth="1"/>
    <col min="14123" max="14123" width="9.5703125" style="434" bestFit="1" customWidth="1"/>
    <col min="14124" max="14124" width="10.5703125" style="434" customWidth="1"/>
    <col min="14125" max="14125" width="9.5703125" style="434" customWidth="1"/>
    <col min="14126" max="14126" width="8" style="434" customWidth="1"/>
    <col min="14127" max="14127" width="6.28515625" style="434" customWidth="1"/>
    <col min="14128" max="14128" width="6.85546875" style="434" customWidth="1"/>
    <col min="14129" max="14129" width="7" style="434" customWidth="1"/>
    <col min="14130" max="14130" width="6.7109375" style="434" customWidth="1"/>
    <col min="14131" max="14131" width="9" style="434" customWidth="1"/>
    <col min="14132" max="14132" width="7.28515625" style="434" customWidth="1"/>
    <col min="14133" max="14133" width="8.28515625" style="434" customWidth="1"/>
    <col min="14134" max="14134" width="9.42578125" style="434" customWidth="1"/>
    <col min="14135" max="14135" width="10.28515625" style="434" customWidth="1"/>
    <col min="14136" max="14136" width="9.85546875" style="434" customWidth="1"/>
    <col min="14137" max="14137" width="8" style="434" customWidth="1"/>
    <col min="14138" max="14138" width="7.28515625" style="434" customWidth="1"/>
    <col min="14139" max="14139" width="7.140625" style="434" customWidth="1"/>
    <col min="14140" max="14140" width="7.7109375" style="434" customWidth="1"/>
    <col min="14141" max="14141" width="7.140625" style="434" customWidth="1"/>
    <col min="14142" max="14142" width="8.5703125" style="434" customWidth="1"/>
    <col min="14143" max="14143" width="6.42578125" style="434" customWidth="1"/>
    <col min="14144" max="14144" width="6.28515625" style="434" customWidth="1"/>
    <col min="14145" max="14145" width="9.28515625" style="434" customWidth="1"/>
    <col min="14146" max="14146" width="9.5703125" style="434" customWidth="1"/>
    <col min="14147" max="14147" width="10.7109375" style="434" customWidth="1"/>
    <col min="14148" max="14148" width="7" style="434" customWidth="1"/>
    <col min="14149" max="14149" width="7.140625" style="434" customWidth="1"/>
    <col min="14150" max="14150" width="7" style="434" customWidth="1"/>
    <col min="14151" max="14151" width="8" style="434" customWidth="1"/>
    <col min="14152" max="14152" width="6.28515625" style="434" customWidth="1"/>
    <col min="14153" max="14153" width="6.85546875" style="434" customWidth="1"/>
    <col min="14154" max="14154" width="5.85546875" style="434" customWidth="1"/>
    <col min="14155" max="14155" width="6.28515625" style="434" customWidth="1"/>
    <col min="14156" max="14156" width="9.28515625" style="434" customWidth="1"/>
    <col min="14157" max="14157" width="9.7109375" style="434" customWidth="1"/>
    <col min="14158" max="14158" width="6" style="434" customWidth="1"/>
    <col min="14159" max="14159" width="8.140625" style="434" customWidth="1"/>
    <col min="14160" max="14160" width="6.28515625" style="434" customWidth="1"/>
    <col min="14161" max="14161" width="7.140625" style="434" customWidth="1"/>
    <col min="14162" max="14162" width="6.85546875" style="434" customWidth="1"/>
    <col min="14163" max="14164" width="7.42578125" style="434" customWidth="1"/>
    <col min="14165" max="14165" width="7.140625" style="434" customWidth="1"/>
    <col min="14166" max="14166" width="7.85546875" style="434" customWidth="1"/>
    <col min="14167" max="14167" width="9.28515625" style="434" customWidth="1"/>
    <col min="14168" max="14168" width="8.5703125" style="434" customWidth="1"/>
    <col min="14169" max="14169" width="8.7109375" style="434" customWidth="1"/>
    <col min="14170" max="14170" width="6.7109375" style="434" customWidth="1"/>
    <col min="14171" max="14171" width="6.5703125" style="434" customWidth="1"/>
    <col min="14172" max="14172" width="7.85546875" style="434" customWidth="1"/>
    <col min="14173" max="14173" width="7.140625" style="434" customWidth="1"/>
    <col min="14174" max="14174" width="7.42578125" style="434" customWidth="1"/>
    <col min="14175" max="14176" width="7.140625" style="434" customWidth="1"/>
    <col min="14177" max="14177" width="7.42578125" style="434" customWidth="1"/>
    <col min="14178" max="14178" width="9.7109375" style="434" customWidth="1"/>
    <col min="14179" max="14179" width="9.28515625" style="434" customWidth="1"/>
    <col min="14180" max="14180" width="10.42578125" style="434" customWidth="1"/>
    <col min="14181" max="14181" width="7.28515625" style="434" customWidth="1"/>
    <col min="14182" max="14183" width="7.42578125" style="434" customWidth="1"/>
    <col min="14184" max="14184" width="7" style="434" customWidth="1"/>
    <col min="14185" max="14185" width="8" style="434" customWidth="1"/>
    <col min="14186" max="14186" width="7.42578125" style="434" customWidth="1"/>
    <col min="14187" max="14187" width="6.7109375" style="434" customWidth="1"/>
    <col min="14188" max="14188" width="7.28515625" style="434" customWidth="1"/>
    <col min="14189" max="14189" width="9.5703125" style="434" customWidth="1"/>
    <col min="14190" max="14190" width="8.42578125" style="434" customWidth="1"/>
    <col min="14191" max="14191" width="8.5703125" style="434" customWidth="1"/>
    <col min="14192" max="14192" width="7.42578125" style="434" customWidth="1"/>
    <col min="14193" max="14194" width="8" style="434" customWidth="1"/>
    <col min="14195" max="14196" width="7.28515625" style="434" customWidth="1"/>
    <col min="14197" max="14197" width="7.5703125" style="434" customWidth="1"/>
    <col min="14198" max="14198" width="7.140625" style="434" customWidth="1"/>
    <col min="14199" max="14199" width="7.85546875" style="434" customWidth="1"/>
    <col min="14200" max="14200" width="9.7109375" style="434" customWidth="1"/>
    <col min="14201" max="14201" width="9.28515625" style="434" customWidth="1"/>
    <col min="14202" max="14203" width="9" style="434" customWidth="1"/>
    <col min="14204" max="14204" width="7.85546875" style="434" customWidth="1"/>
    <col min="14205" max="14205" width="7" style="434" customWidth="1"/>
    <col min="14206" max="14207" width="7.7109375" style="434" customWidth="1"/>
    <col min="14208" max="14208" width="9.140625" style="434"/>
    <col min="14209" max="14209" width="6.42578125" style="434" customWidth="1"/>
    <col min="14210" max="14210" width="7.28515625" style="434" customWidth="1"/>
    <col min="14211" max="14211" width="9.28515625" style="434" customWidth="1"/>
    <col min="14212" max="14212" width="9.5703125" style="434" customWidth="1"/>
    <col min="14213" max="14213" width="9.28515625" style="434" customWidth="1"/>
    <col min="14214" max="14214" width="7.42578125" style="434" customWidth="1"/>
    <col min="14215" max="14215" width="6.7109375" style="434" customWidth="1"/>
    <col min="14216" max="14216" width="8" style="434" customWidth="1"/>
    <col min="14217" max="14217" width="8.28515625" style="434" customWidth="1"/>
    <col min="14218" max="14218" width="8.42578125" style="434" customWidth="1"/>
    <col min="14219" max="14219" width="8.5703125" style="434" customWidth="1"/>
    <col min="14220" max="14220" width="8" style="434" customWidth="1"/>
    <col min="14221" max="14221" width="8.85546875" style="434" customWidth="1"/>
    <col min="14222" max="14222" width="9.28515625" style="434" customWidth="1"/>
    <col min="14223" max="14223" width="10" style="434" customWidth="1"/>
    <col min="14224" max="14225" width="10.140625" style="434" customWidth="1"/>
    <col min="14226" max="14336" width="9.140625" style="434"/>
    <col min="14337" max="14337" width="6" style="434" customWidth="1"/>
    <col min="14338" max="14338" width="7.85546875" style="434" customWidth="1"/>
    <col min="14339" max="14339" width="6.85546875" style="434" customWidth="1"/>
    <col min="14340" max="14340" width="8" style="434" customWidth="1"/>
    <col min="14341" max="14341" width="8.140625" style="434" customWidth="1"/>
    <col min="14342" max="14342" width="8.28515625" style="434" customWidth="1"/>
    <col min="14343" max="14343" width="7.42578125" style="434" customWidth="1"/>
    <col min="14344" max="14344" width="6.28515625" style="434" customWidth="1"/>
    <col min="14345" max="14345" width="7.28515625" style="434" customWidth="1"/>
    <col min="14346" max="14346" width="9.28515625" style="434" customWidth="1"/>
    <col min="14347" max="14347" width="8.42578125" style="434" customWidth="1"/>
    <col min="14348" max="14348" width="9.7109375" style="434" customWidth="1"/>
    <col min="14349" max="14349" width="7.5703125" style="434" customWidth="1"/>
    <col min="14350" max="14352" width="7.42578125" style="434" customWidth="1"/>
    <col min="14353" max="14353" width="7.7109375" style="434" customWidth="1"/>
    <col min="14354" max="14354" width="7.28515625" style="434" customWidth="1"/>
    <col min="14355" max="14355" width="7.140625" style="434" customWidth="1"/>
    <col min="14356" max="14356" width="7.7109375" style="434" customWidth="1"/>
    <col min="14357" max="14357" width="9.5703125" style="434" customWidth="1"/>
    <col min="14358" max="14358" width="9.5703125" style="434" bestFit="1" customWidth="1"/>
    <col min="14359" max="14359" width="9.42578125" style="434" customWidth="1"/>
    <col min="14360" max="14360" width="7.7109375" style="434" customWidth="1"/>
    <col min="14361" max="14361" width="7.140625" style="434" customWidth="1"/>
    <col min="14362" max="14362" width="7.5703125" style="434" customWidth="1"/>
    <col min="14363" max="14363" width="7.28515625" style="434" customWidth="1"/>
    <col min="14364" max="14364" width="7.5703125" style="434" customWidth="1"/>
    <col min="14365" max="14365" width="9.85546875" style="434" customWidth="1"/>
    <col min="14366" max="14366" width="9" style="434" customWidth="1"/>
    <col min="14367" max="14367" width="8.5703125" style="434" customWidth="1"/>
    <col min="14368" max="14368" width="9.85546875" style="434" customWidth="1"/>
    <col min="14369" max="14369" width="9.5703125" style="434" customWidth="1"/>
    <col min="14370" max="14370" width="9.85546875" style="434" customWidth="1"/>
    <col min="14371" max="14371" width="7.42578125" style="434" customWidth="1"/>
    <col min="14372" max="14372" width="7.85546875" style="434" customWidth="1"/>
    <col min="14373" max="14374" width="6.85546875" style="434" customWidth="1"/>
    <col min="14375" max="14375" width="7.42578125" style="434" customWidth="1"/>
    <col min="14376" max="14376" width="8.42578125" style="434" customWidth="1"/>
    <col min="14377" max="14377" width="7.5703125" style="434" customWidth="1"/>
    <col min="14378" max="14378" width="7.28515625" style="434" customWidth="1"/>
    <col min="14379" max="14379" width="9.5703125" style="434" bestFit="1" customWidth="1"/>
    <col min="14380" max="14380" width="10.5703125" style="434" customWidth="1"/>
    <col min="14381" max="14381" width="9.5703125" style="434" customWidth="1"/>
    <col min="14382" max="14382" width="8" style="434" customWidth="1"/>
    <col min="14383" max="14383" width="6.28515625" style="434" customWidth="1"/>
    <col min="14384" max="14384" width="6.85546875" style="434" customWidth="1"/>
    <col min="14385" max="14385" width="7" style="434" customWidth="1"/>
    <col min="14386" max="14386" width="6.7109375" style="434" customWidth="1"/>
    <col min="14387" max="14387" width="9" style="434" customWidth="1"/>
    <col min="14388" max="14388" width="7.28515625" style="434" customWidth="1"/>
    <col min="14389" max="14389" width="8.28515625" style="434" customWidth="1"/>
    <col min="14390" max="14390" width="9.42578125" style="434" customWidth="1"/>
    <col min="14391" max="14391" width="10.28515625" style="434" customWidth="1"/>
    <col min="14392" max="14392" width="9.85546875" style="434" customWidth="1"/>
    <col min="14393" max="14393" width="8" style="434" customWidth="1"/>
    <col min="14394" max="14394" width="7.28515625" style="434" customWidth="1"/>
    <col min="14395" max="14395" width="7.140625" style="434" customWidth="1"/>
    <col min="14396" max="14396" width="7.7109375" style="434" customWidth="1"/>
    <col min="14397" max="14397" width="7.140625" style="434" customWidth="1"/>
    <col min="14398" max="14398" width="8.5703125" style="434" customWidth="1"/>
    <col min="14399" max="14399" width="6.42578125" style="434" customWidth="1"/>
    <col min="14400" max="14400" width="6.28515625" style="434" customWidth="1"/>
    <col min="14401" max="14401" width="9.28515625" style="434" customWidth="1"/>
    <col min="14402" max="14402" width="9.5703125" style="434" customWidth="1"/>
    <col min="14403" max="14403" width="10.7109375" style="434" customWidth="1"/>
    <col min="14404" max="14404" width="7" style="434" customWidth="1"/>
    <col min="14405" max="14405" width="7.140625" style="434" customWidth="1"/>
    <col min="14406" max="14406" width="7" style="434" customWidth="1"/>
    <col min="14407" max="14407" width="8" style="434" customWidth="1"/>
    <col min="14408" max="14408" width="6.28515625" style="434" customWidth="1"/>
    <col min="14409" max="14409" width="6.85546875" style="434" customWidth="1"/>
    <col min="14410" max="14410" width="5.85546875" style="434" customWidth="1"/>
    <col min="14411" max="14411" width="6.28515625" style="434" customWidth="1"/>
    <col min="14412" max="14412" width="9.28515625" style="434" customWidth="1"/>
    <col min="14413" max="14413" width="9.7109375" style="434" customWidth="1"/>
    <col min="14414" max="14414" width="6" style="434" customWidth="1"/>
    <col min="14415" max="14415" width="8.140625" style="434" customWidth="1"/>
    <col min="14416" max="14416" width="6.28515625" style="434" customWidth="1"/>
    <col min="14417" max="14417" width="7.140625" style="434" customWidth="1"/>
    <col min="14418" max="14418" width="6.85546875" style="434" customWidth="1"/>
    <col min="14419" max="14420" width="7.42578125" style="434" customWidth="1"/>
    <col min="14421" max="14421" width="7.140625" style="434" customWidth="1"/>
    <col min="14422" max="14422" width="7.85546875" style="434" customWidth="1"/>
    <col min="14423" max="14423" width="9.28515625" style="434" customWidth="1"/>
    <col min="14424" max="14424" width="8.5703125" style="434" customWidth="1"/>
    <col min="14425" max="14425" width="8.7109375" style="434" customWidth="1"/>
    <col min="14426" max="14426" width="6.7109375" style="434" customWidth="1"/>
    <col min="14427" max="14427" width="6.5703125" style="434" customWidth="1"/>
    <col min="14428" max="14428" width="7.85546875" style="434" customWidth="1"/>
    <col min="14429" max="14429" width="7.140625" style="434" customWidth="1"/>
    <col min="14430" max="14430" width="7.42578125" style="434" customWidth="1"/>
    <col min="14431" max="14432" width="7.140625" style="434" customWidth="1"/>
    <col min="14433" max="14433" width="7.42578125" style="434" customWidth="1"/>
    <col min="14434" max="14434" width="9.7109375" style="434" customWidth="1"/>
    <col min="14435" max="14435" width="9.28515625" style="434" customWidth="1"/>
    <col min="14436" max="14436" width="10.42578125" style="434" customWidth="1"/>
    <col min="14437" max="14437" width="7.28515625" style="434" customWidth="1"/>
    <col min="14438" max="14439" width="7.42578125" style="434" customWidth="1"/>
    <col min="14440" max="14440" width="7" style="434" customWidth="1"/>
    <col min="14441" max="14441" width="8" style="434" customWidth="1"/>
    <col min="14442" max="14442" width="7.42578125" style="434" customWidth="1"/>
    <col min="14443" max="14443" width="6.7109375" style="434" customWidth="1"/>
    <col min="14444" max="14444" width="7.28515625" style="434" customWidth="1"/>
    <col min="14445" max="14445" width="9.5703125" style="434" customWidth="1"/>
    <col min="14446" max="14446" width="8.42578125" style="434" customWidth="1"/>
    <col min="14447" max="14447" width="8.5703125" style="434" customWidth="1"/>
    <col min="14448" max="14448" width="7.42578125" style="434" customWidth="1"/>
    <col min="14449" max="14450" width="8" style="434" customWidth="1"/>
    <col min="14451" max="14452" width="7.28515625" style="434" customWidth="1"/>
    <col min="14453" max="14453" width="7.5703125" style="434" customWidth="1"/>
    <col min="14454" max="14454" width="7.140625" style="434" customWidth="1"/>
    <col min="14455" max="14455" width="7.85546875" style="434" customWidth="1"/>
    <col min="14456" max="14456" width="9.7109375" style="434" customWidth="1"/>
    <col min="14457" max="14457" width="9.28515625" style="434" customWidth="1"/>
    <col min="14458" max="14459" width="9" style="434" customWidth="1"/>
    <col min="14460" max="14460" width="7.85546875" style="434" customWidth="1"/>
    <col min="14461" max="14461" width="7" style="434" customWidth="1"/>
    <col min="14462" max="14463" width="7.7109375" style="434" customWidth="1"/>
    <col min="14464" max="14464" width="9.140625" style="434"/>
    <col min="14465" max="14465" width="6.42578125" style="434" customWidth="1"/>
    <col min="14466" max="14466" width="7.28515625" style="434" customWidth="1"/>
    <col min="14467" max="14467" width="9.28515625" style="434" customWidth="1"/>
    <col min="14468" max="14468" width="9.5703125" style="434" customWidth="1"/>
    <col min="14469" max="14469" width="9.28515625" style="434" customWidth="1"/>
    <col min="14470" max="14470" width="7.42578125" style="434" customWidth="1"/>
    <col min="14471" max="14471" width="6.7109375" style="434" customWidth="1"/>
    <col min="14472" max="14472" width="8" style="434" customWidth="1"/>
    <col min="14473" max="14473" width="8.28515625" style="434" customWidth="1"/>
    <col min="14474" max="14474" width="8.42578125" style="434" customWidth="1"/>
    <col min="14475" max="14475" width="8.5703125" style="434" customWidth="1"/>
    <col min="14476" max="14476" width="8" style="434" customWidth="1"/>
    <col min="14477" max="14477" width="8.85546875" style="434" customWidth="1"/>
    <col min="14478" max="14478" width="9.28515625" style="434" customWidth="1"/>
    <col min="14479" max="14479" width="10" style="434" customWidth="1"/>
    <col min="14480" max="14481" width="10.140625" style="434" customWidth="1"/>
    <col min="14482" max="14592" width="9.140625" style="434"/>
    <col min="14593" max="14593" width="6" style="434" customWidth="1"/>
    <col min="14594" max="14594" width="7.85546875" style="434" customWidth="1"/>
    <col min="14595" max="14595" width="6.85546875" style="434" customWidth="1"/>
    <col min="14596" max="14596" width="8" style="434" customWidth="1"/>
    <col min="14597" max="14597" width="8.140625" style="434" customWidth="1"/>
    <col min="14598" max="14598" width="8.28515625" style="434" customWidth="1"/>
    <col min="14599" max="14599" width="7.42578125" style="434" customWidth="1"/>
    <col min="14600" max="14600" width="6.28515625" style="434" customWidth="1"/>
    <col min="14601" max="14601" width="7.28515625" style="434" customWidth="1"/>
    <col min="14602" max="14602" width="9.28515625" style="434" customWidth="1"/>
    <col min="14603" max="14603" width="8.42578125" style="434" customWidth="1"/>
    <col min="14604" max="14604" width="9.7109375" style="434" customWidth="1"/>
    <col min="14605" max="14605" width="7.5703125" style="434" customWidth="1"/>
    <col min="14606" max="14608" width="7.42578125" style="434" customWidth="1"/>
    <col min="14609" max="14609" width="7.7109375" style="434" customWidth="1"/>
    <col min="14610" max="14610" width="7.28515625" style="434" customWidth="1"/>
    <col min="14611" max="14611" width="7.140625" style="434" customWidth="1"/>
    <col min="14612" max="14612" width="7.7109375" style="434" customWidth="1"/>
    <col min="14613" max="14613" width="9.5703125" style="434" customWidth="1"/>
    <col min="14614" max="14614" width="9.5703125" style="434" bestFit="1" customWidth="1"/>
    <col min="14615" max="14615" width="9.42578125" style="434" customWidth="1"/>
    <col min="14616" max="14616" width="7.7109375" style="434" customWidth="1"/>
    <col min="14617" max="14617" width="7.140625" style="434" customWidth="1"/>
    <col min="14618" max="14618" width="7.5703125" style="434" customWidth="1"/>
    <col min="14619" max="14619" width="7.28515625" style="434" customWidth="1"/>
    <col min="14620" max="14620" width="7.5703125" style="434" customWidth="1"/>
    <col min="14621" max="14621" width="9.85546875" style="434" customWidth="1"/>
    <col min="14622" max="14622" width="9" style="434" customWidth="1"/>
    <col min="14623" max="14623" width="8.5703125" style="434" customWidth="1"/>
    <col min="14624" max="14624" width="9.85546875" style="434" customWidth="1"/>
    <col min="14625" max="14625" width="9.5703125" style="434" customWidth="1"/>
    <col min="14626" max="14626" width="9.85546875" style="434" customWidth="1"/>
    <col min="14627" max="14627" width="7.42578125" style="434" customWidth="1"/>
    <col min="14628" max="14628" width="7.85546875" style="434" customWidth="1"/>
    <col min="14629" max="14630" width="6.85546875" style="434" customWidth="1"/>
    <col min="14631" max="14631" width="7.42578125" style="434" customWidth="1"/>
    <col min="14632" max="14632" width="8.42578125" style="434" customWidth="1"/>
    <col min="14633" max="14633" width="7.5703125" style="434" customWidth="1"/>
    <col min="14634" max="14634" width="7.28515625" style="434" customWidth="1"/>
    <col min="14635" max="14635" width="9.5703125" style="434" bestFit="1" customWidth="1"/>
    <col min="14636" max="14636" width="10.5703125" style="434" customWidth="1"/>
    <col min="14637" max="14637" width="9.5703125" style="434" customWidth="1"/>
    <col min="14638" max="14638" width="8" style="434" customWidth="1"/>
    <col min="14639" max="14639" width="6.28515625" style="434" customWidth="1"/>
    <col min="14640" max="14640" width="6.85546875" style="434" customWidth="1"/>
    <col min="14641" max="14641" width="7" style="434" customWidth="1"/>
    <col min="14642" max="14642" width="6.7109375" style="434" customWidth="1"/>
    <col min="14643" max="14643" width="9" style="434" customWidth="1"/>
    <col min="14644" max="14644" width="7.28515625" style="434" customWidth="1"/>
    <col min="14645" max="14645" width="8.28515625" style="434" customWidth="1"/>
    <col min="14646" max="14646" width="9.42578125" style="434" customWidth="1"/>
    <col min="14647" max="14647" width="10.28515625" style="434" customWidth="1"/>
    <col min="14648" max="14648" width="9.85546875" style="434" customWidth="1"/>
    <col min="14649" max="14649" width="8" style="434" customWidth="1"/>
    <col min="14650" max="14650" width="7.28515625" style="434" customWidth="1"/>
    <col min="14651" max="14651" width="7.140625" style="434" customWidth="1"/>
    <col min="14652" max="14652" width="7.7109375" style="434" customWidth="1"/>
    <col min="14653" max="14653" width="7.140625" style="434" customWidth="1"/>
    <col min="14654" max="14654" width="8.5703125" style="434" customWidth="1"/>
    <col min="14655" max="14655" width="6.42578125" style="434" customWidth="1"/>
    <col min="14656" max="14656" width="6.28515625" style="434" customWidth="1"/>
    <col min="14657" max="14657" width="9.28515625" style="434" customWidth="1"/>
    <col min="14658" max="14658" width="9.5703125" style="434" customWidth="1"/>
    <col min="14659" max="14659" width="10.7109375" style="434" customWidth="1"/>
    <col min="14660" max="14660" width="7" style="434" customWidth="1"/>
    <col min="14661" max="14661" width="7.140625" style="434" customWidth="1"/>
    <col min="14662" max="14662" width="7" style="434" customWidth="1"/>
    <col min="14663" max="14663" width="8" style="434" customWidth="1"/>
    <col min="14664" max="14664" width="6.28515625" style="434" customWidth="1"/>
    <col min="14665" max="14665" width="6.85546875" style="434" customWidth="1"/>
    <col min="14666" max="14666" width="5.85546875" style="434" customWidth="1"/>
    <col min="14667" max="14667" width="6.28515625" style="434" customWidth="1"/>
    <col min="14668" max="14668" width="9.28515625" style="434" customWidth="1"/>
    <col min="14669" max="14669" width="9.7109375" style="434" customWidth="1"/>
    <col min="14670" max="14670" width="6" style="434" customWidth="1"/>
    <col min="14671" max="14671" width="8.140625" style="434" customWidth="1"/>
    <col min="14672" max="14672" width="6.28515625" style="434" customWidth="1"/>
    <col min="14673" max="14673" width="7.140625" style="434" customWidth="1"/>
    <col min="14674" max="14674" width="6.85546875" style="434" customWidth="1"/>
    <col min="14675" max="14676" width="7.42578125" style="434" customWidth="1"/>
    <col min="14677" max="14677" width="7.140625" style="434" customWidth="1"/>
    <col min="14678" max="14678" width="7.85546875" style="434" customWidth="1"/>
    <col min="14679" max="14679" width="9.28515625" style="434" customWidth="1"/>
    <col min="14680" max="14680" width="8.5703125" style="434" customWidth="1"/>
    <col min="14681" max="14681" width="8.7109375" style="434" customWidth="1"/>
    <col min="14682" max="14682" width="6.7109375" style="434" customWidth="1"/>
    <col min="14683" max="14683" width="6.5703125" style="434" customWidth="1"/>
    <col min="14684" max="14684" width="7.85546875" style="434" customWidth="1"/>
    <col min="14685" max="14685" width="7.140625" style="434" customWidth="1"/>
    <col min="14686" max="14686" width="7.42578125" style="434" customWidth="1"/>
    <col min="14687" max="14688" width="7.140625" style="434" customWidth="1"/>
    <col min="14689" max="14689" width="7.42578125" style="434" customWidth="1"/>
    <col min="14690" max="14690" width="9.7109375" style="434" customWidth="1"/>
    <col min="14691" max="14691" width="9.28515625" style="434" customWidth="1"/>
    <col min="14692" max="14692" width="10.42578125" style="434" customWidth="1"/>
    <col min="14693" max="14693" width="7.28515625" style="434" customWidth="1"/>
    <col min="14694" max="14695" width="7.42578125" style="434" customWidth="1"/>
    <col min="14696" max="14696" width="7" style="434" customWidth="1"/>
    <col min="14697" max="14697" width="8" style="434" customWidth="1"/>
    <col min="14698" max="14698" width="7.42578125" style="434" customWidth="1"/>
    <col min="14699" max="14699" width="6.7109375" style="434" customWidth="1"/>
    <col min="14700" max="14700" width="7.28515625" style="434" customWidth="1"/>
    <col min="14701" max="14701" width="9.5703125" style="434" customWidth="1"/>
    <col min="14702" max="14702" width="8.42578125" style="434" customWidth="1"/>
    <col min="14703" max="14703" width="8.5703125" style="434" customWidth="1"/>
    <col min="14704" max="14704" width="7.42578125" style="434" customWidth="1"/>
    <col min="14705" max="14706" width="8" style="434" customWidth="1"/>
    <col min="14707" max="14708" width="7.28515625" style="434" customWidth="1"/>
    <col min="14709" max="14709" width="7.5703125" style="434" customWidth="1"/>
    <col min="14710" max="14710" width="7.140625" style="434" customWidth="1"/>
    <col min="14711" max="14711" width="7.85546875" style="434" customWidth="1"/>
    <col min="14712" max="14712" width="9.7109375" style="434" customWidth="1"/>
    <col min="14713" max="14713" width="9.28515625" style="434" customWidth="1"/>
    <col min="14714" max="14715" width="9" style="434" customWidth="1"/>
    <col min="14716" max="14716" width="7.85546875" style="434" customWidth="1"/>
    <col min="14717" max="14717" width="7" style="434" customWidth="1"/>
    <col min="14718" max="14719" width="7.7109375" style="434" customWidth="1"/>
    <col min="14720" max="14720" width="9.140625" style="434"/>
    <col min="14721" max="14721" width="6.42578125" style="434" customWidth="1"/>
    <col min="14722" max="14722" width="7.28515625" style="434" customWidth="1"/>
    <col min="14723" max="14723" width="9.28515625" style="434" customWidth="1"/>
    <col min="14724" max="14724" width="9.5703125" style="434" customWidth="1"/>
    <col min="14725" max="14725" width="9.28515625" style="434" customWidth="1"/>
    <col min="14726" max="14726" width="7.42578125" style="434" customWidth="1"/>
    <col min="14727" max="14727" width="6.7109375" style="434" customWidth="1"/>
    <col min="14728" max="14728" width="8" style="434" customWidth="1"/>
    <col min="14729" max="14729" width="8.28515625" style="434" customWidth="1"/>
    <col min="14730" max="14730" width="8.42578125" style="434" customWidth="1"/>
    <col min="14731" max="14731" width="8.5703125" style="434" customWidth="1"/>
    <col min="14732" max="14732" width="8" style="434" customWidth="1"/>
    <col min="14733" max="14733" width="8.85546875" style="434" customWidth="1"/>
    <col min="14734" max="14734" width="9.28515625" style="434" customWidth="1"/>
    <col min="14735" max="14735" width="10" style="434" customWidth="1"/>
    <col min="14736" max="14737" width="10.140625" style="434" customWidth="1"/>
    <col min="14738" max="14848" width="9.140625" style="434"/>
    <col min="14849" max="14849" width="6" style="434" customWidth="1"/>
    <col min="14850" max="14850" width="7.85546875" style="434" customWidth="1"/>
    <col min="14851" max="14851" width="6.85546875" style="434" customWidth="1"/>
    <col min="14852" max="14852" width="8" style="434" customWidth="1"/>
    <col min="14853" max="14853" width="8.140625" style="434" customWidth="1"/>
    <col min="14854" max="14854" width="8.28515625" style="434" customWidth="1"/>
    <col min="14855" max="14855" width="7.42578125" style="434" customWidth="1"/>
    <col min="14856" max="14856" width="6.28515625" style="434" customWidth="1"/>
    <col min="14857" max="14857" width="7.28515625" style="434" customWidth="1"/>
    <col min="14858" max="14858" width="9.28515625" style="434" customWidth="1"/>
    <col min="14859" max="14859" width="8.42578125" style="434" customWidth="1"/>
    <col min="14860" max="14860" width="9.7109375" style="434" customWidth="1"/>
    <col min="14861" max="14861" width="7.5703125" style="434" customWidth="1"/>
    <col min="14862" max="14864" width="7.42578125" style="434" customWidth="1"/>
    <col min="14865" max="14865" width="7.7109375" style="434" customWidth="1"/>
    <col min="14866" max="14866" width="7.28515625" style="434" customWidth="1"/>
    <col min="14867" max="14867" width="7.140625" style="434" customWidth="1"/>
    <col min="14868" max="14868" width="7.7109375" style="434" customWidth="1"/>
    <col min="14869" max="14869" width="9.5703125" style="434" customWidth="1"/>
    <col min="14870" max="14870" width="9.5703125" style="434" bestFit="1" customWidth="1"/>
    <col min="14871" max="14871" width="9.42578125" style="434" customWidth="1"/>
    <col min="14872" max="14872" width="7.7109375" style="434" customWidth="1"/>
    <col min="14873" max="14873" width="7.140625" style="434" customWidth="1"/>
    <col min="14874" max="14874" width="7.5703125" style="434" customWidth="1"/>
    <col min="14875" max="14875" width="7.28515625" style="434" customWidth="1"/>
    <col min="14876" max="14876" width="7.5703125" style="434" customWidth="1"/>
    <col min="14877" max="14877" width="9.85546875" style="434" customWidth="1"/>
    <col min="14878" max="14878" width="9" style="434" customWidth="1"/>
    <col min="14879" max="14879" width="8.5703125" style="434" customWidth="1"/>
    <col min="14880" max="14880" width="9.85546875" style="434" customWidth="1"/>
    <col min="14881" max="14881" width="9.5703125" style="434" customWidth="1"/>
    <col min="14882" max="14882" width="9.85546875" style="434" customWidth="1"/>
    <col min="14883" max="14883" width="7.42578125" style="434" customWidth="1"/>
    <col min="14884" max="14884" width="7.85546875" style="434" customWidth="1"/>
    <col min="14885" max="14886" width="6.85546875" style="434" customWidth="1"/>
    <col min="14887" max="14887" width="7.42578125" style="434" customWidth="1"/>
    <col min="14888" max="14888" width="8.42578125" style="434" customWidth="1"/>
    <col min="14889" max="14889" width="7.5703125" style="434" customWidth="1"/>
    <col min="14890" max="14890" width="7.28515625" style="434" customWidth="1"/>
    <col min="14891" max="14891" width="9.5703125" style="434" bestFit="1" customWidth="1"/>
    <col min="14892" max="14892" width="10.5703125" style="434" customWidth="1"/>
    <col min="14893" max="14893" width="9.5703125" style="434" customWidth="1"/>
    <col min="14894" max="14894" width="8" style="434" customWidth="1"/>
    <col min="14895" max="14895" width="6.28515625" style="434" customWidth="1"/>
    <col min="14896" max="14896" width="6.85546875" style="434" customWidth="1"/>
    <col min="14897" max="14897" width="7" style="434" customWidth="1"/>
    <col min="14898" max="14898" width="6.7109375" style="434" customWidth="1"/>
    <col min="14899" max="14899" width="9" style="434" customWidth="1"/>
    <col min="14900" max="14900" width="7.28515625" style="434" customWidth="1"/>
    <col min="14901" max="14901" width="8.28515625" style="434" customWidth="1"/>
    <col min="14902" max="14902" width="9.42578125" style="434" customWidth="1"/>
    <col min="14903" max="14903" width="10.28515625" style="434" customWidth="1"/>
    <col min="14904" max="14904" width="9.85546875" style="434" customWidth="1"/>
    <col min="14905" max="14905" width="8" style="434" customWidth="1"/>
    <col min="14906" max="14906" width="7.28515625" style="434" customWidth="1"/>
    <col min="14907" max="14907" width="7.140625" style="434" customWidth="1"/>
    <col min="14908" max="14908" width="7.7109375" style="434" customWidth="1"/>
    <col min="14909" max="14909" width="7.140625" style="434" customWidth="1"/>
    <col min="14910" max="14910" width="8.5703125" style="434" customWidth="1"/>
    <col min="14911" max="14911" width="6.42578125" style="434" customWidth="1"/>
    <col min="14912" max="14912" width="6.28515625" style="434" customWidth="1"/>
    <col min="14913" max="14913" width="9.28515625" style="434" customWidth="1"/>
    <col min="14914" max="14914" width="9.5703125" style="434" customWidth="1"/>
    <col min="14915" max="14915" width="10.7109375" style="434" customWidth="1"/>
    <col min="14916" max="14916" width="7" style="434" customWidth="1"/>
    <col min="14917" max="14917" width="7.140625" style="434" customWidth="1"/>
    <col min="14918" max="14918" width="7" style="434" customWidth="1"/>
    <col min="14919" max="14919" width="8" style="434" customWidth="1"/>
    <col min="14920" max="14920" width="6.28515625" style="434" customWidth="1"/>
    <col min="14921" max="14921" width="6.85546875" style="434" customWidth="1"/>
    <col min="14922" max="14922" width="5.85546875" style="434" customWidth="1"/>
    <col min="14923" max="14923" width="6.28515625" style="434" customWidth="1"/>
    <col min="14924" max="14924" width="9.28515625" style="434" customWidth="1"/>
    <col min="14925" max="14925" width="9.7109375" style="434" customWidth="1"/>
    <col min="14926" max="14926" width="6" style="434" customWidth="1"/>
    <col min="14927" max="14927" width="8.140625" style="434" customWidth="1"/>
    <col min="14928" max="14928" width="6.28515625" style="434" customWidth="1"/>
    <col min="14929" max="14929" width="7.140625" style="434" customWidth="1"/>
    <col min="14930" max="14930" width="6.85546875" style="434" customWidth="1"/>
    <col min="14931" max="14932" width="7.42578125" style="434" customWidth="1"/>
    <col min="14933" max="14933" width="7.140625" style="434" customWidth="1"/>
    <col min="14934" max="14934" width="7.85546875" style="434" customWidth="1"/>
    <col min="14935" max="14935" width="9.28515625" style="434" customWidth="1"/>
    <col min="14936" max="14936" width="8.5703125" style="434" customWidth="1"/>
    <col min="14937" max="14937" width="8.7109375" style="434" customWidth="1"/>
    <col min="14938" max="14938" width="6.7109375" style="434" customWidth="1"/>
    <col min="14939" max="14939" width="6.5703125" style="434" customWidth="1"/>
    <col min="14940" max="14940" width="7.85546875" style="434" customWidth="1"/>
    <col min="14941" max="14941" width="7.140625" style="434" customWidth="1"/>
    <col min="14942" max="14942" width="7.42578125" style="434" customWidth="1"/>
    <col min="14943" max="14944" width="7.140625" style="434" customWidth="1"/>
    <col min="14945" max="14945" width="7.42578125" style="434" customWidth="1"/>
    <col min="14946" max="14946" width="9.7109375" style="434" customWidth="1"/>
    <col min="14947" max="14947" width="9.28515625" style="434" customWidth="1"/>
    <col min="14948" max="14948" width="10.42578125" style="434" customWidth="1"/>
    <col min="14949" max="14949" width="7.28515625" style="434" customWidth="1"/>
    <col min="14950" max="14951" width="7.42578125" style="434" customWidth="1"/>
    <col min="14952" max="14952" width="7" style="434" customWidth="1"/>
    <col min="14953" max="14953" width="8" style="434" customWidth="1"/>
    <col min="14954" max="14954" width="7.42578125" style="434" customWidth="1"/>
    <col min="14955" max="14955" width="6.7109375" style="434" customWidth="1"/>
    <col min="14956" max="14956" width="7.28515625" style="434" customWidth="1"/>
    <col min="14957" max="14957" width="9.5703125" style="434" customWidth="1"/>
    <col min="14958" max="14958" width="8.42578125" style="434" customWidth="1"/>
    <col min="14959" max="14959" width="8.5703125" style="434" customWidth="1"/>
    <col min="14960" max="14960" width="7.42578125" style="434" customWidth="1"/>
    <col min="14961" max="14962" width="8" style="434" customWidth="1"/>
    <col min="14963" max="14964" width="7.28515625" style="434" customWidth="1"/>
    <col min="14965" max="14965" width="7.5703125" style="434" customWidth="1"/>
    <col min="14966" max="14966" width="7.140625" style="434" customWidth="1"/>
    <col min="14967" max="14967" width="7.85546875" style="434" customWidth="1"/>
    <col min="14968" max="14968" width="9.7109375" style="434" customWidth="1"/>
    <col min="14969" max="14969" width="9.28515625" style="434" customWidth="1"/>
    <col min="14970" max="14971" width="9" style="434" customWidth="1"/>
    <col min="14972" max="14972" width="7.85546875" style="434" customWidth="1"/>
    <col min="14973" max="14973" width="7" style="434" customWidth="1"/>
    <col min="14974" max="14975" width="7.7109375" style="434" customWidth="1"/>
    <col min="14976" max="14976" width="9.140625" style="434"/>
    <col min="14977" max="14977" width="6.42578125" style="434" customWidth="1"/>
    <col min="14978" max="14978" width="7.28515625" style="434" customWidth="1"/>
    <col min="14979" max="14979" width="9.28515625" style="434" customWidth="1"/>
    <col min="14980" max="14980" width="9.5703125" style="434" customWidth="1"/>
    <col min="14981" max="14981" width="9.28515625" style="434" customWidth="1"/>
    <col min="14982" max="14982" width="7.42578125" style="434" customWidth="1"/>
    <col min="14983" max="14983" width="6.7109375" style="434" customWidth="1"/>
    <col min="14984" max="14984" width="8" style="434" customWidth="1"/>
    <col min="14985" max="14985" width="8.28515625" style="434" customWidth="1"/>
    <col min="14986" max="14986" width="8.42578125" style="434" customWidth="1"/>
    <col min="14987" max="14987" width="8.5703125" style="434" customWidth="1"/>
    <col min="14988" max="14988" width="8" style="434" customWidth="1"/>
    <col min="14989" max="14989" width="8.85546875" style="434" customWidth="1"/>
    <col min="14990" max="14990" width="9.28515625" style="434" customWidth="1"/>
    <col min="14991" max="14991" width="10" style="434" customWidth="1"/>
    <col min="14992" max="14993" width="10.140625" style="434" customWidth="1"/>
    <col min="14994" max="15104" width="9.140625" style="434"/>
    <col min="15105" max="15105" width="6" style="434" customWidth="1"/>
    <col min="15106" max="15106" width="7.85546875" style="434" customWidth="1"/>
    <col min="15107" max="15107" width="6.85546875" style="434" customWidth="1"/>
    <col min="15108" max="15108" width="8" style="434" customWidth="1"/>
    <col min="15109" max="15109" width="8.140625" style="434" customWidth="1"/>
    <col min="15110" max="15110" width="8.28515625" style="434" customWidth="1"/>
    <col min="15111" max="15111" width="7.42578125" style="434" customWidth="1"/>
    <col min="15112" max="15112" width="6.28515625" style="434" customWidth="1"/>
    <col min="15113" max="15113" width="7.28515625" style="434" customWidth="1"/>
    <col min="15114" max="15114" width="9.28515625" style="434" customWidth="1"/>
    <col min="15115" max="15115" width="8.42578125" style="434" customWidth="1"/>
    <col min="15116" max="15116" width="9.7109375" style="434" customWidth="1"/>
    <col min="15117" max="15117" width="7.5703125" style="434" customWidth="1"/>
    <col min="15118" max="15120" width="7.42578125" style="434" customWidth="1"/>
    <col min="15121" max="15121" width="7.7109375" style="434" customWidth="1"/>
    <col min="15122" max="15122" width="7.28515625" style="434" customWidth="1"/>
    <col min="15123" max="15123" width="7.140625" style="434" customWidth="1"/>
    <col min="15124" max="15124" width="7.7109375" style="434" customWidth="1"/>
    <col min="15125" max="15125" width="9.5703125" style="434" customWidth="1"/>
    <col min="15126" max="15126" width="9.5703125" style="434" bestFit="1" customWidth="1"/>
    <col min="15127" max="15127" width="9.42578125" style="434" customWidth="1"/>
    <col min="15128" max="15128" width="7.7109375" style="434" customWidth="1"/>
    <col min="15129" max="15129" width="7.140625" style="434" customWidth="1"/>
    <col min="15130" max="15130" width="7.5703125" style="434" customWidth="1"/>
    <col min="15131" max="15131" width="7.28515625" style="434" customWidth="1"/>
    <col min="15132" max="15132" width="7.5703125" style="434" customWidth="1"/>
    <col min="15133" max="15133" width="9.85546875" style="434" customWidth="1"/>
    <col min="15134" max="15134" width="9" style="434" customWidth="1"/>
    <col min="15135" max="15135" width="8.5703125" style="434" customWidth="1"/>
    <col min="15136" max="15136" width="9.85546875" style="434" customWidth="1"/>
    <col min="15137" max="15137" width="9.5703125" style="434" customWidth="1"/>
    <col min="15138" max="15138" width="9.85546875" style="434" customWidth="1"/>
    <col min="15139" max="15139" width="7.42578125" style="434" customWidth="1"/>
    <col min="15140" max="15140" width="7.85546875" style="434" customWidth="1"/>
    <col min="15141" max="15142" width="6.85546875" style="434" customWidth="1"/>
    <col min="15143" max="15143" width="7.42578125" style="434" customWidth="1"/>
    <col min="15144" max="15144" width="8.42578125" style="434" customWidth="1"/>
    <col min="15145" max="15145" width="7.5703125" style="434" customWidth="1"/>
    <col min="15146" max="15146" width="7.28515625" style="434" customWidth="1"/>
    <col min="15147" max="15147" width="9.5703125" style="434" bestFit="1" customWidth="1"/>
    <col min="15148" max="15148" width="10.5703125" style="434" customWidth="1"/>
    <col min="15149" max="15149" width="9.5703125" style="434" customWidth="1"/>
    <col min="15150" max="15150" width="8" style="434" customWidth="1"/>
    <col min="15151" max="15151" width="6.28515625" style="434" customWidth="1"/>
    <col min="15152" max="15152" width="6.85546875" style="434" customWidth="1"/>
    <col min="15153" max="15153" width="7" style="434" customWidth="1"/>
    <col min="15154" max="15154" width="6.7109375" style="434" customWidth="1"/>
    <col min="15155" max="15155" width="9" style="434" customWidth="1"/>
    <col min="15156" max="15156" width="7.28515625" style="434" customWidth="1"/>
    <col min="15157" max="15157" width="8.28515625" style="434" customWidth="1"/>
    <col min="15158" max="15158" width="9.42578125" style="434" customWidth="1"/>
    <col min="15159" max="15159" width="10.28515625" style="434" customWidth="1"/>
    <col min="15160" max="15160" width="9.85546875" style="434" customWidth="1"/>
    <col min="15161" max="15161" width="8" style="434" customWidth="1"/>
    <col min="15162" max="15162" width="7.28515625" style="434" customWidth="1"/>
    <col min="15163" max="15163" width="7.140625" style="434" customWidth="1"/>
    <col min="15164" max="15164" width="7.7109375" style="434" customWidth="1"/>
    <col min="15165" max="15165" width="7.140625" style="434" customWidth="1"/>
    <col min="15166" max="15166" width="8.5703125" style="434" customWidth="1"/>
    <col min="15167" max="15167" width="6.42578125" style="434" customWidth="1"/>
    <col min="15168" max="15168" width="6.28515625" style="434" customWidth="1"/>
    <col min="15169" max="15169" width="9.28515625" style="434" customWidth="1"/>
    <col min="15170" max="15170" width="9.5703125" style="434" customWidth="1"/>
    <col min="15171" max="15171" width="10.7109375" style="434" customWidth="1"/>
    <col min="15172" max="15172" width="7" style="434" customWidth="1"/>
    <col min="15173" max="15173" width="7.140625" style="434" customWidth="1"/>
    <col min="15174" max="15174" width="7" style="434" customWidth="1"/>
    <col min="15175" max="15175" width="8" style="434" customWidth="1"/>
    <col min="15176" max="15176" width="6.28515625" style="434" customWidth="1"/>
    <col min="15177" max="15177" width="6.85546875" style="434" customWidth="1"/>
    <col min="15178" max="15178" width="5.85546875" style="434" customWidth="1"/>
    <col min="15179" max="15179" width="6.28515625" style="434" customWidth="1"/>
    <col min="15180" max="15180" width="9.28515625" style="434" customWidth="1"/>
    <col min="15181" max="15181" width="9.7109375" style="434" customWidth="1"/>
    <col min="15182" max="15182" width="6" style="434" customWidth="1"/>
    <col min="15183" max="15183" width="8.140625" style="434" customWidth="1"/>
    <col min="15184" max="15184" width="6.28515625" style="434" customWidth="1"/>
    <col min="15185" max="15185" width="7.140625" style="434" customWidth="1"/>
    <col min="15186" max="15186" width="6.85546875" style="434" customWidth="1"/>
    <col min="15187" max="15188" width="7.42578125" style="434" customWidth="1"/>
    <col min="15189" max="15189" width="7.140625" style="434" customWidth="1"/>
    <col min="15190" max="15190" width="7.85546875" style="434" customWidth="1"/>
    <col min="15191" max="15191" width="9.28515625" style="434" customWidth="1"/>
    <col min="15192" max="15192" width="8.5703125" style="434" customWidth="1"/>
    <col min="15193" max="15193" width="8.7109375" style="434" customWidth="1"/>
    <col min="15194" max="15194" width="6.7109375" style="434" customWidth="1"/>
    <col min="15195" max="15195" width="6.5703125" style="434" customWidth="1"/>
    <col min="15196" max="15196" width="7.85546875" style="434" customWidth="1"/>
    <col min="15197" max="15197" width="7.140625" style="434" customWidth="1"/>
    <col min="15198" max="15198" width="7.42578125" style="434" customWidth="1"/>
    <col min="15199" max="15200" width="7.140625" style="434" customWidth="1"/>
    <col min="15201" max="15201" width="7.42578125" style="434" customWidth="1"/>
    <col min="15202" max="15202" width="9.7109375" style="434" customWidth="1"/>
    <col min="15203" max="15203" width="9.28515625" style="434" customWidth="1"/>
    <col min="15204" max="15204" width="10.42578125" style="434" customWidth="1"/>
    <col min="15205" max="15205" width="7.28515625" style="434" customWidth="1"/>
    <col min="15206" max="15207" width="7.42578125" style="434" customWidth="1"/>
    <col min="15208" max="15208" width="7" style="434" customWidth="1"/>
    <col min="15209" max="15209" width="8" style="434" customWidth="1"/>
    <col min="15210" max="15210" width="7.42578125" style="434" customWidth="1"/>
    <col min="15211" max="15211" width="6.7109375" style="434" customWidth="1"/>
    <col min="15212" max="15212" width="7.28515625" style="434" customWidth="1"/>
    <col min="15213" max="15213" width="9.5703125" style="434" customWidth="1"/>
    <col min="15214" max="15214" width="8.42578125" style="434" customWidth="1"/>
    <col min="15215" max="15215" width="8.5703125" style="434" customWidth="1"/>
    <col min="15216" max="15216" width="7.42578125" style="434" customWidth="1"/>
    <col min="15217" max="15218" width="8" style="434" customWidth="1"/>
    <col min="15219" max="15220" width="7.28515625" style="434" customWidth="1"/>
    <col min="15221" max="15221" width="7.5703125" style="434" customWidth="1"/>
    <col min="15222" max="15222" width="7.140625" style="434" customWidth="1"/>
    <col min="15223" max="15223" width="7.85546875" style="434" customWidth="1"/>
    <col min="15224" max="15224" width="9.7109375" style="434" customWidth="1"/>
    <col min="15225" max="15225" width="9.28515625" style="434" customWidth="1"/>
    <col min="15226" max="15227" width="9" style="434" customWidth="1"/>
    <col min="15228" max="15228" width="7.85546875" style="434" customWidth="1"/>
    <col min="15229" max="15229" width="7" style="434" customWidth="1"/>
    <col min="15230" max="15231" width="7.7109375" style="434" customWidth="1"/>
    <col min="15232" max="15232" width="9.140625" style="434"/>
    <col min="15233" max="15233" width="6.42578125" style="434" customWidth="1"/>
    <col min="15234" max="15234" width="7.28515625" style="434" customWidth="1"/>
    <col min="15235" max="15235" width="9.28515625" style="434" customWidth="1"/>
    <col min="15236" max="15236" width="9.5703125" style="434" customWidth="1"/>
    <col min="15237" max="15237" width="9.28515625" style="434" customWidth="1"/>
    <col min="15238" max="15238" width="7.42578125" style="434" customWidth="1"/>
    <col min="15239" max="15239" width="6.7109375" style="434" customWidth="1"/>
    <col min="15240" max="15240" width="8" style="434" customWidth="1"/>
    <col min="15241" max="15241" width="8.28515625" style="434" customWidth="1"/>
    <col min="15242" max="15242" width="8.42578125" style="434" customWidth="1"/>
    <col min="15243" max="15243" width="8.5703125" style="434" customWidth="1"/>
    <col min="15244" max="15244" width="8" style="434" customWidth="1"/>
    <col min="15245" max="15245" width="8.85546875" style="434" customWidth="1"/>
    <col min="15246" max="15246" width="9.28515625" style="434" customWidth="1"/>
    <col min="15247" max="15247" width="10" style="434" customWidth="1"/>
    <col min="15248" max="15249" width="10.140625" style="434" customWidth="1"/>
    <col min="15250" max="15360" width="9.140625" style="434"/>
    <col min="15361" max="15361" width="6" style="434" customWidth="1"/>
    <col min="15362" max="15362" width="7.85546875" style="434" customWidth="1"/>
    <col min="15363" max="15363" width="6.85546875" style="434" customWidth="1"/>
    <col min="15364" max="15364" width="8" style="434" customWidth="1"/>
    <col min="15365" max="15365" width="8.140625" style="434" customWidth="1"/>
    <col min="15366" max="15366" width="8.28515625" style="434" customWidth="1"/>
    <col min="15367" max="15367" width="7.42578125" style="434" customWidth="1"/>
    <col min="15368" max="15368" width="6.28515625" style="434" customWidth="1"/>
    <col min="15369" max="15369" width="7.28515625" style="434" customWidth="1"/>
    <col min="15370" max="15370" width="9.28515625" style="434" customWidth="1"/>
    <col min="15371" max="15371" width="8.42578125" style="434" customWidth="1"/>
    <col min="15372" max="15372" width="9.7109375" style="434" customWidth="1"/>
    <col min="15373" max="15373" width="7.5703125" style="434" customWidth="1"/>
    <col min="15374" max="15376" width="7.42578125" style="434" customWidth="1"/>
    <col min="15377" max="15377" width="7.7109375" style="434" customWidth="1"/>
    <col min="15378" max="15378" width="7.28515625" style="434" customWidth="1"/>
    <col min="15379" max="15379" width="7.140625" style="434" customWidth="1"/>
    <col min="15380" max="15380" width="7.7109375" style="434" customWidth="1"/>
    <col min="15381" max="15381" width="9.5703125" style="434" customWidth="1"/>
    <col min="15382" max="15382" width="9.5703125" style="434" bestFit="1" customWidth="1"/>
    <col min="15383" max="15383" width="9.42578125" style="434" customWidth="1"/>
    <col min="15384" max="15384" width="7.7109375" style="434" customWidth="1"/>
    <col min="15385" max="15385" width="7.140625" style="434" customWidth="1"/>
    <col min="15386" max="15386" width="7.5703125" style="434" customWidth="1"/>
    <col min="15387" max="15387" width="7.28515625" style="434" customWidth="1"/>
    <col min="15388" max="15388" width="7.5703125" style="434" customWidth="1"/>
    <col min="15389" max="15389" width="9.85546875" style="434" customWidth="1"/>
    <col min="15390" max="15390" width="9" style="434" customWidth="1"/>
    <col min="15391" max="15391" width="8.5703125" style="434" customWidth="1"/>
    <col min="15392" max="15392" width="9.85546875" style="434" customWidth="1"/>
    <col min="15393" max="15393" width="9.5703125" style="434" customWidth="1"/>
    <col min="15394" max="15394" width="9.85546875" style="434" customWidth="1"/>
    <col min="15395" max="15395" width="7.42578125" style="434" customWidth="1"/>
    <col min="15396" max="15396" width="7.85546875" style="434" customWidth="1"/>
    <col min="15397" max="15398" width="6.85546875" style="434" customWidth="1"/>
    <col min="15399" max="15399" width="7.42578125" style="434" customWidth="1"/>
    <col min="15400" max="15400" width="8.42578125" style="434" customWidth="1"/>
    <col min="15401" max="15401" width="7.5703125" style="434" customWidth="1"/>
    <col min="15402" max="15402" width="7.28515625" style="434" customWidth="1"/>
    <col min="15403" max="15403" width="9.5703125" style="434" bestFit="1" customWidth="1"/>
    <col min="15404" max="15404" width="10.5703125" style="434" customWidth="1"/>
    <col min="15405" max="15405" width="9.5703125" style="434" customWidth="1"/>
    <col min="15406" max="15406" width="8" style="434" customWidth="1"/>
    <col min="15407" max="15407" width="6.28515625" style="434" customWidth="1"/>
    <col min="15408" max="15408" width="6.85546875" style="434" customWidth="1"/>
    <col min="15409" max="15409" width="7" style="434" customWidth="1"/>
    <col min="15410" max="15410" width="6.7109375" style="434" customWidth="1"/>
    <col min="15411" max="15411" width="9" style="434" customWidth="1"/>
    <col min="15412" max="15412" width="7.28515625" style="434" customWidth="1"/>
    <col min="15413" max="15413" width="8.28515625" style="434" customWidth="1"/>
    <col min="15414" max="15414" width="9.42578125" style="434" customWidth="1"/>
    <col min="15415" max="15415" width="10.28515625" style="434" customWidth="1"/>
    <col min="15416" max="15416" width="9.85546875" style="434" customWidth="1"/>
    <col min="15417" max="15417" width="8" style="434" customWidth="1"/>
    <col min="15418" max="15418" width="7.28515625" style="434" customWidth="1"/>
    <col min="15419" max="15419" width="7.140625" style="434" customWidth="1"/>
    <col min="15420" max="15420" width="7.7109375" style="434" customWidth="1"/>
    <col min="15421" max="15421" width="7.140625" style="434" customWidth="1"/>
    <col min="15422" max="15422" width="8.5703125" style="434" customWidth="1"/>
    <col min="15423" max="15423" width="6.42578125" style="434" customWidth="1"/>
    <col min="15424" max="15424" width="6.28515625" style="434" customWidth="1"/>
    <col min="15425" max="15425" width="9.28515625" style="434" customWidth="1"/>
    <col min="15426" max="15426" width="9.5703125" style="434" customWidth="1"/>
    <col min="15427" max="15427" width="10.7109375" style="434" customWidth="1"/>
    <col min="15428" max="15428" width="7" style="434" customWidth="1"/>
    <col min="15429" max="15429" width="7.140625" style="434" customWidth="1"/>
    <col min="15430" max="15430" width="7" style="434" customWidth="1"/>
    <col min="15431" max="15431" width="8" style="434" customWidth="1"/>
    <col min="15432" max="15432" width="6.28515625" style="434" customWidth="1"/>
    <col min="15433" max="15433" width="6.85546875" style="434" customWidth="1"/>
    <col min="15434" max="15434" width="5.85546875" style="434" customWidth="1"/>
    <col min="15435" max="15435" width="6.28515625" style="434" customWidth="1"/>
    <col min="15436" max="15436" width="9.28515625" style="434" customWidth="1"/>
    <col min="15437" max="15437" width="9.7109375" style="434" customWidth="1"/>
    <col min="15438" max="15438" width="6" style="434" customWidth="1"/>
    <col min="15439" max="15439" width="8.140625" style="434" customWidth="1"/>
    <col min="15440" max="15440" width="6.28515625" style="434" customWidth="1"/>
    <col min="15441" max="15441" width="7.140625" style="434" customWidth="1"/>
    <col min="15442" max="15442" width="6.85546875" style="434" customWidth="1"/>
    <col min="15443" max="15444" width="7.42578125" style="434" customWidth="1"/>
    <col min="15445" max="15445" width="7.140625" style="434" customWidth="1"/>
    <col min="15446" max="15446" width="7.85546875" style="434" customWidth="1"/>
    <col min="15447" max="15447" width="9.28515625" style="434" customWidth="1"/>
    <col min="15448" max="15448" width="8.5703125" style="434" customWidth="1"/>
    <col min="15449" max="15449" width="8.7109375" style="434" customWidth="1"/>
    <col min="15450" max="15450" width="6.7109375" style="434" customWidth="1"/>
    <col min="15451" max="15451" width="6.5703125" style="434" customWidth="1"/>
    <col min="15452" max="15452" width="7.85546875" style="434" customWidth="1"/>
    <col min="15453" max="15453" width="7.140625" style="434" customWidth="1"/>
    <col min="15454" max="15454" width="7.42578125" style="434" customWidth="1"/>
    <col min="15455" max="15456" width="7.140625" style="434" customWidth="1"/>
    <col min="15457" max="15457" width="7.42578125" style="434" customWidth="1"/>
    <col min="15458" max="15458" width="9.7109375" style="434" customWidth="1"/>
    <col min="15459" max="15459" width="9.28515625" style="434" customWidth="1"/>
    <col min="15460" max="15460" width="10.42578125" style="434" customWidth="1"/>
    <col min="15461" max="15461" width="7.28515625" style="434" customWidth="1"/>
    <col min="15462" max="15463" width="7.42578125" style="434" customWidth="1"/>
    <col min="15464" max="15464" width="7" style="434" customWidth="1"/>
    <col min="15465" max="15465" width="8" style="434" customWidth="1"/>
    <col min="15466" max="15466" width="7.42578125" style="434" customWidth="1"/>
    <col min="15467" max="15467" width="6.7109375" style="434" customWidth="1"/>
    <col min="15468" max="15468" width="7.28515625" style="434" customWidth="1"/>
    <col min="15469" max="15469" width="9.5703125" style="434" customWidth="1"/>
    <col min="15470" max="15470" width="8.42578125" style="434" customWidth="1"/>
    <col min="15471" max="15471" width="8.5703125" style="434" customWidth="1"/>
    <col min="15472" max="15472" width="7.42578125" style="434" customWidth="1"/>
    <col min="15473" max="15474" width="8" style="434" customWidth="1"/>
    <col min="15475" max="15476" width="7.28515625" style="434" customWidth="1"/>
    <col min="15477" max="15477" width="7.5703125" style="434" customWidth="1"/>
    <col min="15478" max="15478" width="7.140625" style="434" customWidth="1"/>
    <col min="15479" max="15479" width="7.85546875" style="434" customWidth="1"/>
    <col min="15480" max="15480" width="9.7109375" style="434" customWidth="1"/>
    <col min="15481" max="15481" width="9.28515625" style="434" customWidth="1"/>
    <col min="15482" max="15483" width="9" style="434" customWidth="1"/>
    <col min="15484" max="15484" width="7.85546875" style="434" customWidth="1"/>
    <col min="15485" max="15485" width="7" style="434" customWidth="1"/>
    <col min="15486" max="15487" width="7.7109375" style="434" customWidth="1"/>
    <col min="15488" max="15488" width="9.140625" style="434"/>
    <col min="15489" max="15489" width="6.42578125" style="434" customWidth="1"/>
    <col min="15490" max="15490" width="7.28515625" style="434" customWidth="1"/>
    <col min="15491" max="15491" width="9.28515625" style="434" customWidth="1"/>
    <col min="15492" max="15492" width="9.5703125" style="434" customWidth="1"/>
    <col min="15493" max="15493" width="9.28515625" style="434" customWidth="1"/>
    <col min="15494" max="15494" width="7.42578125" style="434" customWidth="1"/>
    <col min="15495" max="15495" width="6.7109375" style="434" customWidth="1"/>
    <col min="15496" max="15496" width="8" style="434" customWidth="1"/>
    <col min="15497" max="15497" width="8.28515625" style="434" customWidth="1"/>
    <col min="15498" max="15498" width="8.42578125" style="434" customWidth="1"/>
    <col min="15499" max="15499" width="8.5703125" style="434" customWidth="1"/>
    <col min="15500" max="15500" width="8" style="434" customWidth="1"/>
    <col min="15501" max="15501" width="8.85546875" style="434" customWidth="1"/>
    <col min="15502" max="15502" width="9.28515625" style="434" customWidth="1"/>
    <col min="15503" max="15503" width="10" style="434" customWidth="1"/>
    <col min="15504" max="15505" width="10.140625" style="434" customWidth="1"/>
    <col min="15506" max="15616" width="9.140625" style="434"/>
    <col min="15617" max="15617" width="6" style="434" customWidth="1"/>
    <col min="15618" max="15618" width="7.85546875" style="434" customWidth="1"/>
    <col min="15619" max="15619" width="6.85546875" style="434" customWidth="1"/>
    <col min="15620" max="15620" width="8" style="434" customWidth="1"/>
    <col min="15621" max="15621" width="8.140625" style="434" customWidth="1"/>
    <col min="15622" max="15622" width="8.28515625" style="434" customWidth="1"/>
    <col min="15623" max="15623" width="7.42578125" style="434" customWidth="1"/>
    <col min="15624" max="15624" width="6.28515625" style="434" customWidth="1"/>
    <col min="15625" max="15625" width="7.28515625" style="434" customWidth="1"/>
    <col min="15626" max="15626" width="9.28515625" style="434" customWidth="1"/>
    <col min="15627" max="15627" width="8.42578125" style="434" customWidth="1"/>
    <col min="15628" max="15628" width="9.7109375" style="434" customWidth="1"/>
    <col min="15629" max="15629" width="7.5703125" style="434" customWidth="1"/>
    <col min="15630" max="15632" width="7.42578125" style="434" customWidth="1"/>
    <col min="15633" max="15633" width="7.7109375" style="434" customWidth="1"/>
    <col min="15634" max="15634" width="7.28515625" style="434" customWidth="1"/>
    <col min="15635" max="15635" width="7.140625" style="434" customWidth="1"/>
    <col min="15636" max="15636" width="7.7109375" style="434" customWidth="1"/>
    <col min="15637" max="15637" width="9.5703125" style="434" customWidth="1"/>
    <col min="15638" max="15638" width="9.5703125" style="434" bestFit="1" customWidth="1"/>
    <col min="15639" max="15639" width="9.42578125" style="434" customWidth="1"/>
    <col min="15640" max="15640" width="7.7109375" style="434" customWidth="1"/>
    <col min="15641" max="15641" width="7.140625" style="434" customWidth="1"/>
    <col min="15642" max="15642" width="7.5703125" style="434" customWidth="1"/>
    <col min="15643" max="15643" width="7.28515625" style="434" customWidth="1"/>
    <col min="15644" max="15644" width="7.5703125" style="434" customWidth="1"/>
    <col min="15645" max="15645" width="9.85546875" style="434" customWidth="1"/>
    <col min="15646" max="15646" width="9" style="434" customWidth="1"/>
    <col min="15647" max="15647" width="8.5703125" style="434" customWidth="1"/>
    <col min="15648" max="15648" width="9.85546875" style="434" customWidth="1"/>
    <col min="15649" max="15649" width="9.5703125" style="434" customWidth="1"/>
    <col min="15650" max="15650" width="9.85546875" style="434" customWidth="1"/>
    <col min="15651" max="15651" width="7.42578125" style="434" customWidth="1"/>
    <col min="15652" max="15652" width="7.85546875" style="434" customWidth="1"/>
    <col min="15653" max="15654" width="6.85546875" style="434" customWidth="1"/>
    <col min="15655" max="15655" width="7.42578125" style="434" customWidth="1"/>
    <col min="15656" max="15656" width="8.42578125" style="434" customWidth="1"/>
    <col min="15657" max="15657" width="7.5703125" style="434" customWidth="1"/>
    <col min="15658" max="15658" width="7.28515625" style="434" customWidth="1"/>
    <col min="15659" max="15659" width="9.5703125" style="434" bestFit="1" customWidth="1"/>
    <col min="15660" max="15660" width="10.5703125" style="434" customWidth="1"/>
    <col min="15661" max="15661" width="9.5703125" style="434" customWidth="1"/>
    <col min="15662" max="15662" width="8" style="434" customWidth="1"/>
    <col min="15663" max="15663" width="6.28515625" style="434" customWidth="1"/>
    <col min="15664" max="15664" width="6.85546875" style="434" customWidth="1"/>
    <col min="15665" max="15665" width="7" style="434" customWidth="1"/>
    <col min="15666" max="15666" width="6.7109375" style="434" customWidth="1"/>
    <col min="15667" max="15667" width="9" style="434" customWidth="1"/>
    <col min="15668" max="15668" width="7.28515625" style="434" customWidth="1"/>
    <col min="15669" max="15669" width="8.28515625" style="434" customWidth="1"/>
    <col min="15670" max="15670" width="9.42578125" style="434" customWidth="1"/>
    <col min="15671" max="15671" width="10.28515625" style="434" customWidth="1"/>
    <col min="15672" max="15672" width="9.85546875" style="434" customWidth="1"/>
    <col min="15673" max="15673" width="8" style="434" customWidth="1"/>
    <col min="15674" max="15674" width="7.28515625" style="434" customWidth="1"/>
    <col min="15675" max="15675" width="7.140625" style="434" customWidth="1"/>
    <col min="15676" max="15676" width="7.7109375" style="434" customWidth="1"/>
    <col min="15677" max="15677" width="7.140625" style="434" customWidth="1"/>
    <col min="15678" max="15678" width="8.5703125" style="434" customWidth="1"/>
    <col min="15679" max="15679" width="6.42578125" style="434" customWidth="1"/>
    <col min="15680" max="15680" width="6.28515625" style="434" customWidth="1"/>
    <col min="15681" max="15681" width="9.28515625" style="434" customWidth="1"/>
    <col min="15682" max="15682" width="9.5703125" style="434" customWidth="1"/>
    <col min="15683" max="15683" width="10.7109375" style="434" customWidth="1"/>
    <col min="15684" max="15684" width="7" style="434" customWidth="1"/>
    <col min="15685" max="15685" width="7.140625" style="434" customWidth="1"/>
    <col min="15686" max="15686" width="7" style="434" customWidth="1"/>
    <col min="15687" max="15687" width="8" style="434" customWidth="1"/>
    <col min="15688" max="15688" width="6.28515625" style="434" customWidth="1"/>
    <col min="15689" max="15689" width="6.85546875" style="434" customWidth="1"/>
    <col min="15690" max="15690" width="5.85546875" style="434" customWidth="1"/>
    <col min="15691" max="15691" width="6.28515625" style="434" customWidth="1"/>
    <col min="15692" max="15692" width="9.28515625" style="434" customWidth="1"/>
    <col min="15693" max="15693" width="9.7109375" style="434" customWidth="1"/>
    <col min="15694" max="15694" width="6" style="434" customWidth="1"/>
    <col min="15695" max="15695" width="8.140625" style="434" customWidth="1"/>
    <col min="15696" max="15696" width="6.28515625" style="434" customWidth="1"/>
    <col min="15697" max="15697" width="7.140625" style="434" customWidth="1"/>
    <col min="15698" max="15698" width="6.85546875" style="434" customWidth="1"/>
    <col min="15699" max="15700" width="7.42578125" style="434" customWidth="1"/>
    <col min="15701" max="15701" width="7.140625" style="434" customWidth="1"/>
    <col min="15702" max="15702" width="7.85546875" style="434" customWidth="1"/>
    <col min="15703" max="15703" width="9.28515625" style="434" customWidth="1"/>
    <col min="15704" max="15704" width="8.5703125" style="434" customWidth="1"/>
    <col min="15705" max="15705" width="8.7109375" style="434" customWidth="1"/>
    <col min="15706" max="15706" width="6.7109375" style="434" customWidth="1"/>
    <col min="15707" max="15707" width="6.5703125" style="434" customWidth="1"/>
    <col min="15708" max="15708" width="7.85546875" style="434" customWidth="1"/>
    <col min="15709" max="15709" width="7.140625" style="434" customWidth="1"/>
    <col min="15710" max="15710" width="7.42578125" style="434" customWidth="1"/>
    <col min="15711" max="15712" width="7.140625" style="434" customWidth="1"/>
    <col min="15713" max="15713" width="7.42578125" style="434" customWidth="1"/>
    <col min="15714" max="15714" width="9.7109375" style="434" customWidth="1"/>
    <col min="15715" max="15715" width="9.28515625" style="434" customWidth="1"/>
    <col min="15716" max="15716" width="10.42578125" style="434" customWidth="1"/>
    <col min="15717" max="15717" width="7.28515625" style="434" customWidth="1"/>
    <col min="15718" max="15719" width="7.42578125" style="434" customWidth="1"/>
    <col min="15720" max="15720" width="7" style="434" customWidth="1"/>
    <col min="15721" max="15721" width="8" style="434" customWidth="1"/>
    <col min="15722" max="15722" width="7.42578125" style="434" customWidth="1"/>
    <col min="15723" max="15723" width="6.7109375" style="434" customWidth="1"/>
    <col min="15724" max="15724" width="7.28515625" style="434" customWidth="1"/>
    <col min="15725" max="15725" width="9.5703125" style="434" customWidth="1"/>
    <col min="15726" max="15726" width="8.42578125" style="434" customWidth="1"/>
    <col min="15727" max="15727" width="8.5703125" style="434" customWidth="1"/>
    <col min="15728" max="15728" width="7.42578125" style="434" customWidth="1"/>
    <col min="15729" max="15730" width="8" style="434" customWidth="1"/>
    <col min="15731" max="15732" width="7.28515625" style="434" customWidth="1"/>
    <col min="15733" max="15733" width="7.5703125" style="434" customWidth="1"/>
    <col min="15734" max="15734" width="7.140625" style="434" customWidth="1"/>
    <col min="15735" max="15735" width="7.85546875" style="434" customWidth="1"/>
    <col min="15736" max="15736" width="9.7109375" style="434" customWidth="1"/>
    <col min="15737" max="15737" width="9.28515625" style="434" customWidth="1"/>
    <col min="15738" max="15739" width="9" style="434" customWidth="1"/>
    <col min="15740" max="15740" width="7.85546875" style="434" customWidth="1"/>
    <col min="15741" max="15741" width="7" style="434" customWidth="1"/>
    <col min="15742" max="15743" width="7.7109375" style="434" customWidth="1"/>
    <col min="15744" max="15744" width="9.140625" style="434"/>
    <col min="15745" max="15745" width="6.42578125" style="434" customWidth="1"/>
    <col min="15746" max="15746" width="7.28515625" style="434" customWidth="1"/>
    <col min="15747" max="15747" width="9.28515625" style="434" customWidth="1"/>
    <col min="15748" max="15748" width="9.5703125" style="434" customWidth="1"/>
    <col min="15749" max="15749" width="9.28515625" style="434" customWidth="1"/>
    <col min="15750" max="15750" width="7.42578125" style="434" customWidth="1"/>
    <col min="15751" max="15751" width="6.7109375" style="434" customWidth="1"/>
    <col min="15752" max="15752" width="8" style="434" customWidth="1"/>
    <col min="15753" max="15753" width="8.28515625" style="434" customWidth="1"/>
    <col min="15754" max="15754" width="8.42578125" style="434" customWidth="1"/>
    <col min="15755" max="15755" width="8.5703125" style="434" customWidth="1"/>
    <col min="15756" max="15756" width="8" style="434" customWidth="1"/>
    <col min="15757" max="15757" width="8.85546875" style="434" customWidth="1"/>
    <col min="15758" max="15758" width="9.28515625" style="434" customWidth="1"/>
    <col min="15759" max="15759" width="10" style="434" customWidth="1"/>
    <col min="15760" max="15761" width="10.140625" style="434" customWidth="1"/>
    <col min="15762" max="15872" width="9.140625" style="434"/>
    <col min="15873" max="15873" width="6" style="434" customWidth="1"/>
    <col min="15874" max="15874" width="7.85546875" style="434" customWidth="1"/>
    <col min="15875" max="15875" width="6.85546875" style="434" customWidth="1"/>
    <col min="15876" max="15876" width="8" style="434" customWidth="1"/>
    <col min="15877" max="15877" width="8.140625" style="434" customWidth="1"/>
    <col min="15878" max="15878" width="8.28515625" style="434" customWidth="1"/>
    <col min="15879" max="15879" width="7.42578125" style="434" customWidth="1"/>
    <col min="15880" max="15880" width="6.28515625" style="434" customWidth="1"/>
    <col min="15881" max="15881" width="7.28515625" style="434" customWidth="1"/>
    <col min="15882" max="15882" width="9.28515625" style="434" customWidth="1"/>
    <col min="15883" max="15883" width="8.42578125" style="434" customWidth="1"/>
    <col min="15884" max="15884" width="9.7109375" style="434" customWidth="1"/>
    <col min="15885" max="15885" width="7.5703125" style="434" customWidth="1"/>
    <col min="15886" max="15888" width="7.42578125" style="434" customWidth="1"/>
    <col min="15889" max="15889" width="7.7109375" style="434" customWidth="1"/>
    <col min="15890" max="15890" width="7.28515625" style="434" customWidth="1"/>
    <col min="15891" max="15891" width="7.140625" style="434" customWidth="1"/>
    <col min="15892" max="15892" width="7.7109375" style="434" customWidth="1"/>
    <col min="15893" max="15893" width="9.5703125" style="434" customWidth="1"/>
    <col min="15894" max="15894" width="9.5703125" style="434" bestFit="1" customWidth="1"/>
    <col min="15895" max="15895" width="9.42578125" style="434" customWidth="1"/>
    <col min="15896" max="15896" width="7.7109375" style="434" customWidth="1"/>
    <col min="15897" max="15897" width="7.140625" style="434" customWidth="1"/>
    <col min="15898" max="15898" width="7.5703125" style="434" customWidth="1"/>
    <col min="15899" max="15899" width="7.28515625" style="434" customWidth="1"/>
    <col min="15900" max="15900" width="7.5703125" style="434" customWidth="1"/>
    <col min="15901" max="15901" width="9.85546875" style="434" customWidth="1"/>
    <col min="15902" max="15902" width="9" style="434" customWidth="1"/>
    <col min="15903" max="15903" width="8.5703125" style="434" customWidth="1"/>
    <col min="15904" max="15904" width="9.85546875" style="434" customWidth="1"/>
    <col min="15905" max="15905" width="9.5703125" style="434" customWidth="1"/>
    <col min="15906" max="15906" width="9.85546875" style="434" customWidth="1"/>
    <col min="15907" max="15907" width="7.42578125" style="434" customWidth="1"/>
    <col min="15908" max="15908" width="7.85546875" style="434" customWidth="1"/>
    <col min="15909" max="15910" width="6.85546875" style="434" customWidth="1"/>
    <col min="15911" max="15911" width="7.42578125" style="434" customWidth="1"/>
    <col min="15912" max="15912" width="8.42578125" style="434" customWidth="1"/>
    <col min="15913" max="15913" width="7.5703125" style="434" customWidth="1"/>
    <col min="15914" max="15914" width="7.28515625" style="434" customWidth="1"/>
    <col min="15915" max="15915" width="9.5703125" style="434" bestFit="1" customWidth="1"/>
    <col min="15916" max="15916" width="10.5703125" style="434" customWidth="1"/>
    <col min="15917" max="15917" width="9.5703125" style="434" customWidth="1"/>
    <col min="15918" max="15918" width="8" style="434" customWidth="1"/>
    <col min="15919" max="15919" width="6.28515625" style="434" customWidth="1"/>
    <col min="15920" max="15920" width="6.85546875" style="434" customWidth="1"/>
    <col min="15921" max="15921" width="7" style="434" customWidth="1"/>
    <col min="15922" max="15922" width="6.7109375" style="434" customWidth="1"/>
    <col min="15923" max="15923" width="9" style="434" customWidth="1"/>
    <col min="15924" max="15924" width="7.28515625" style="434" customWidth="1"/>
    <col min="15925" max="15925" width="8.28515625" style="434" customWidth="1"/>
    <col min="15926" max="15926" width="9.42578125" style="434" customWidth="1"/>
    <col min="15927" max="15927" width="10.28515625" style="434" customWidth="1"/>
    <col min="15928" max="15928" width="9.85546875" style="434" customWidth="1"/>
    <col min="15929" max="15929" width="8" style="434" customWidth="1"/>
    <col min="15930" max="15930" width="7.28515625" style="434" customWidth="1"/>
    <col min="15931" max="15931" width="7.140625" style="434" customWidth="1"/>
    <col min="15932" max="15932" width="7.7109375" style="434" customWidth="1"/>
    <col min="15933" max="15933" width="7.140625" style="434" customWidth="1"/>
    <col min="15934" max="15934" width="8.5703125" style="434" customWidth="1"/>
    <col min="15935" max="15935" width="6.42578125" style="434" customWidth="1"/>
    <col min="15936" max="15936" width="6.28515625" style="434" customWidth="1"/>
    <col min="15937" max="15937" width="9.28515625" style="434" customWidth="1"/>
    <col min="15938" max="15938" width="9.5703125" style="434" customWidth="1"/>
    <col min="15939" max="15939" width="10.7109375" style="434" customWidth="1"/>
    <col min="15940" max="15940" width="7" style="434" customWidth="1"/>
    <col min="15941" max="15941" width="7.140625" style="434" customWidth="1"/>
    <col min="15942" max="15942" width="7" style="434" customWidth="1"/>
    <col min="15943" max="15943" width="8" style="434" customWidth="1"/>
    <col min="15944" max="15944" width="6.28515625" style="434" customWidth="1"/>
    <col min="15945" max="15945" width="6.85546875" style="434" customWidth="1"/>
    <col min="15946" max="15946" width="5.85546875" style="434" customWidth="1"/>
    <col min="15947" max="15947" width="6.28515625" style="434" customWidth="1"/>
    <col min="15948" max="15948" width="9.28515625" style="434" customWidth="1"/>
    <col min="15949" max="15949" width="9.7109375" style="434" customWidth="1"/>
    <col min="15950" max="15950" width="6" style="434" customWidth="1"/>
    <col min="15951" max="15951" width="8.140625" style="434" customWidth="1"/>
    <col min="15952" max="15952" width="6.28515625" style="434" customWidth="1"/>
    <col min="15953" max="15953" width="7.140625" style="434" customWidth="1"/>
    <col min="15954" max="15954" width="6.85546875" style="434" customWidth="1"/>
    <col min="15955" max="15956" width="7.42578125" style="434" customWidth="1"/>
    <col min="15957" max="15957" width="7.140625" style="434" customWidth="1"/>
    <col min="15958" max="15958" width="7.85546875" style="434" customWidth="1"/>
    <col min="15959" max="15959" width="9.28515625" style="434" customWidth="1"/>
    <col min="15960" max="15960" width="8.5703125" style="434" customWidth="1"/>
    <col min="15961" max="15961" width="8.7109375" style="434" customWidth="1"/>
    <col min="15962" max="15962" width="6.7109375" style="434" customWidth="1"/>
    <col min="15963" max="15963" width="6.5703125" style="434" customWidth="1"/>
    <col min="15964" max="15964" width="7.85546875" style="434" customWidth="1"/>
    <col min="15965" max="15965" width="7.140625" style="434" customWidth="1"/>
    <col min="15966" max="15966" width="7.42578125" style="434" customWidth="1"/>
    <col min="15967" max="15968" width="7.140625" style="434" customWidth="1"/>
    <col min="15969" max="15969" width="7.42578125" style="434" customWidth="1"/>
    <col min="15970" max="15970" width="9.7109375" style="434" customWidth="1"/>
    <col min="15971" max="15971" width="9.28515625" style="434" customWidth="1"/>
    <col min="15972" max="15972" width="10.42578125" style="434" customWidth="1"/>
    <col min="15973" max="15973" width="7.28515625" style="434" customWidth="1"/>
    <col min="15974" max="15975" width="7.42578125" style="434" customWidth="1"/>
    <col min="15976" max="15976" width="7" style="434" customWidth="1"/>
    <col min="15977" max="15977" width="8" style="434" customWidth="1"/>
    <col min="15978" max="15978" width="7.42578125" style="434" customWidth="1"/>
    <col min="15979" max="15979" width="6.7109375" style="434" customWidth="1"/>
    <col min="15980" max="15980" width="7.28515625" style="434" customWidth="1"/>
    <col min="15981" max="15981" width="9.5703125" style="434" customWidth="1"/>
    <col min="15982" max="15982" width="8.42578125" style="434" customWidth="1"/>
    <col min="15983" max="15983" width="8.5703125" style="434" customWidth="1"/>
    <col min="15984" max="15984" width="7.42578125" style="434" customWidth="1"/>
    <col min="15985" max="15986" width="8" style="434" customWidth="1"/>
    <col min="15987" max="15988" width="7.28515625" style="434" customWidth="1"/>
    <col min="15989" max="15989" width="7.5703125" style="434" customWidth="1"/>
    <col min="15990" max="15990" width="7.140625" style="434" customWidth="1"/>
    <col min="15991" max="15991" width="7.85546875" style="434" customWidth="1"/>
    <col min="15992" max="15992" width="9.7109375" style="434" customWidth="1"/>
    <col min="15993" max="15993" width="9.28515625" style="434" customWidth="1"/>
    <col min="15994" max="15995" width="9" style="434" customWidth="1"/>
    <col min="15996" max="15996" width="7.85546875" style="434" customWidth="1"/>
    <col min="15997" max="15997" width="7" style="434" customWidth="1"/>
    <col min="15998" max="15999" width="7.7109375" style="434" customWidth="1"/>
    <col min="16000" max="16000" width="9.140625" style="434"/>
    <col min="16001" max="16001" width="6.42578125" style="434" customWidth="1"/>
    <col min="16002" max="16002" width="7.28515625" style="434" customWidth="1"/>
    <col min="16003" max="16003" width="9.28515625" style="434" customWidth="1"/>
    <col min="16004" max="16004" width="9.5703125" style="434" customWidth="1"/>
    <col min="16005" max="16005" width="9.28515625" style="434" customWidth="1"/>
    <col min="16006" max="16006" width="7.42578125" style="434" customWidth="1"/>
    <col min="16007" max="16007" width="6.7109375" style="434" customWidth="1"/>
    <col min="16008" max="16008" width="8" style="434" customWidth="1"/>
    <col min="16009" max="16009" width="8.28515625" style="434" customWidth="1"/>
    <col min="16010" max="16010" width="8.42578125" style="434" customWidth="1"/>
    <col min="16011" max="16011" width="8.5703125" style="434" customWidth="1"/>
    <col min="16012" max="16012" width="8" style="434" customWidth="1"/>
    <col min="16013" max="16013" width="8.85546875" style="434" customWidth="1"/>
    <col min="16014" max="16014" width="9.28515625" style="434" customWidth="1"/>
    <col min="16015" max="16015" width="10" style="434" customWidth="1"/>
    <col min="16016" max="16017" width="10.140625" style="434" customWidth="1"/>
    <col min="16018" max="16128" width="9.140625" style="434"/>
    <col min="16129" max="16129" width="6" style="434" customWidth="1"/>
    <col min="16130" max="16130" width="7.85546875" style="434" customWidth="1"/>
    <col min="16131" max="16131" width="6.85546875" style="434" customWidth="1"/>
    <col min="16132" max="16132" width="8" style="434" customWidth="1"/>
    <col min="16133" max="16133" width="8.140625" style="434" customWidth="1"/>
    <col min="16134" max="16134" width="8.28515625" style="434" customWidth="1"/>
    <col min="16135" max="16135" width="7.42578125" style="434" customWidth="1"/>
    <col min="16136" max="16136" width="6.28515625" style="434" customWidth="1"/>
    <col min="16137" max="16137" width="7.28515625" style="434" customWidth="1"/>
    <col min="16138" max="16138" width="9.28515625" style="434" customWidth="1"/>
    <col min="16139" max="16139" width="8.42578125" style="434" customWidth="1"/>
    <col min="16140" max="16140" width="9.7109375" style="434" customWidth="1"/>
    <col min="16141" max="16141" width="7.5703125" style="434" customWidth="1"/>
    <col min="16142" max="16144" width="7.42578125" style="434" customWidth="1"/>
    <col min="16145" max="16145" width="7.7109375" style="434" customWidth="1"/>
    <col min="16146" max="16146" width="7.28515625" style="434" customWidth="1"/>
    <col min="16147" max="16147" width="7.140625" style="434" customWidth="1"/>
    <col min="16148" max="16148" width="7.7109375" style="434" customWidth="1"/>
    <col min="16149" max="16149" width="9.5703125" style="434" customWidth="1"/>
    <col min="16150" max="16150" width="9.5703125" style="434" bestFit="1" customWidth="1"/>
    <col min="16151" max="16151" width="9.42578125" style="434" customWidth="1"/>
    <col min="16152" max="16152" width="7.7109375" style="434" customWidth="1"/>
    <col min="16153" max="16153" width="7.140625" style="434" customWidth="1"/>
    <col min="16154" max="16154" width="7.5703125" style="434" customWidth="1"/>
    <col min="16155" max="16155" width="7.28515625" style="434" customWidth="1"/>
    <col min="16156" max="16156" width="7.5703125" style="434" customWidth="1"/>
    <col min="16157" max="16157" width="9.85546875" style="434" customWidth="1"/>
    <col min="16158" max="16158" width="9" style="434" customWidth="1"/>
    <col min="16159" max="16159" width="8.5703125" style="434" customWidth="1"/>
    <col min="16160" max="16160" width="9.85546875" style="434" customWidth="1"/>
    <col min="16161" max="16161" width="9.5703125" style="434" customWidth="1"/>
    <col min="16162" max="16162" width="9.85546875" style="434" customWidth="1"/>
    <col min="16163" max="16163" width="7.42578125" style="434" customWidth="1"/>
    <col min="16164" max="16164" width="7.85546875" style="434" customWidth="1"/>
    <col min="16165" max="16166" width="6.85546875" style="434" customWidth="1"/>
    <col min="16167" max="16167" width="7.42578125" style="434" customWidth="1"/>
    <col min="16168" max="16168" width="8.42578125" style="434" customWidth="1"/>
    <col min="16169" max="16169" width="7.5703125" style="434" customWidth="1"/>
    <col min="16170" max="16170" width="7.28515625" style="434" customWidth="1"/>
    <col min="16171" max="16171" width="9.5703125" style="434" bestFit="1" customWidth="1"/>
    <col min="16172" max="16172" width="10.5703125" style="434" customWidth="1"/>
    <col min="16173" max="16173" width="9.5703125" style="434" customWidth="1"/>
    <col min="16174" max="16174" width="8" style="434" customWidth="1"/>
    <col min="16175" max="16175" width="6.28515625" style="434" customWidth="1"/>
    <col min="16176" max="16176" width="6.85546875" style="434" customWidth="1"/>
    <col min="16177" max="16177" width="7" style="434" customWidth="1"/>
    <col min="16178" max="16178" width="6.7109375" style="434" customWidth="1"/>
    <col min="16179" max="16179" width="9" style="434" customWidth="1"/>
    <col min="16180" max="16180" width="7.28515625" style="434" customWidth="1"/>
    <col min="16181" max="16181" width="8.28515625" style="434" customWidth="1"/>
    <col min="16182" max="16182" width="9.42578125" style="434" customWidth="1"/>
    <col min="16183" max="16183" width="10.28515625" style="434" customWidth="1"/>
    <col min="16184" max="16184" width="9.85546875" style="434" customWidth="1"/>
    <col min="16185" max="16185" width="8" style="434" customWidth="1"/>
    <col min="16186" max="16186" width="7.28515625" style="434" customWidth="1"/>
    <col min="16187" max="16187" width="7.140625" style="434" customWidth="1"/>
    <col min="16188" max="16188" width="7.7109375" style="434" customWidth="1"/>
    <col min="16189" max="16189" width="7.140625" style="434" customWidth="1"/>
    <col min="16190" max="16190" width="8.5703125" style="434" customWidth="1"/>
    <col min="16191" max="16191" width="6.42578125" style="434" customWidth="1"/>
    <col min="16192" max="16192" width="6.28515625" style="434" customWidth="1"/>
    <col min="16193" max="16193" width="9.28515625" style="434" customWidth="1"/>
    <col min="16194" max="16194" width="9.5703125" style="434" customWidth="1"/>
    <col min="16195" max="16195" width="10.7109375" style="434" customWidth="1"/>
    <col min="16196" max="16196" width="7" style="434" customWidth="1"/>
    <col min="16197" max="16197" width="7.140625" style="434" customWidth="1"/>
    <col min="16198" max="16198" width="7" style="434" customWidth="1"/>
    <col min="16199" max="16199" width="8" style="434" customWidth="1"/>
    <col min="16200" max="16200" width="6.28515625" style="434" customWidth="1"/>
    <col min="16201" max="16201" width="6.85546875" style="434" customWidth="1"/>
    <col min="16202" max="16202" width="5.85546875" style="434" customWidth="1"/>
    <col min="16203" max="16203" width="6.28515625" style="434" customWidth="1"/>
    <col min="16204" max="16204" width="9.28515625" style="434" customWidth="1"/>
    <col min="16205" max="16205" width="9.7109375" style="434" customWidth="1"/>
    <col min="16206" max="16206" width="6" style="434" customWidth="1"/>
    <col min="16207" max="16207" width="8.140625" style="434" customWidth="1"/>
    <col min="16208" max="16208" width="6.28515625" style="434" customWidth="1"/>
    <col min="16209" max="16209" width="7.140625" style="434" customWidth="1"/>
    <col min="16210" max="16210" width="6.85546875" style="434" customWidth="1"/>
    <col min="16211" max="16212" width="7.42578125" style="434" customWidth="1"/>
    <col min="16213" max="16213" width="7.140625" style="434" customWidth="1"/>
    <col min="16214" max="16214" width="7.85546875" style="434" customWidth="1"/>
    <col min="16215" max="16215" width="9.28515625" style="434" customWidth="1"/>
    <col min="16216" max="16216" width="8.5703125" style="434" customWidth="1"/>
    <col min="16217" max="16217" width="8.7109375" style="434" customWidth="1"/>
    <col min="16218" max="16218" width="6.7109375" style="434" customWidth="1"/>
    <col min="16219" max="16219" width="6.5703125" style="434" customWidth="1"/>
    <col min="16220" max="16220" width="7.85546875" style="434" customWidth="1"/>
    <col min="16221" max="16221" width="7.140625" style="434" customWidth="1"/>
    <col min="16222" max="16222" width="7.42578125" style="434" customWidth="1"/>
    <col min="16223" max="16224" width="7.140625" style="434" customWidth="1"/>
    <col min="16225" max="16225" width="7.42578125" style="434" customWidth="1"/>
    <col min="16226" max="16226" width="9.7109375" style="434" customWidth="1"/>
    <col min="16227" max="16227" width="9.28515625" style="434" customWidth="1"/>
    <col min="16228" max="16228" width="10.42578125" style="434" customWidth="1"/>
    <col min="16229" max="16229" width="7.28515625" style="434" customWidth="1"/>
    <col min="16230" max="16231" width="7.42578125" style="434" customWidth="1"/>
    <col min="16232" max="16232" width="7" style="434" customWidth="1"/>
    <col min="16233" max="16233" width="8" style="434" customWidth="1"/>
    <col min="16234" max="16234" width="7.42578125" style="434" customWidth="1"/>
    <col min="16235" max="16235" width="6.7109375" style="434" customWidth="1"/>
    <col min="16236" max="16236" width="7.28515625" style="434" customWidth="1"/>
    <col min="16237" max="16237" width="9.5703125" style="434" customWidth="1"/>
    <col min="16238" max="16238" width="8.42578125" style="434" customWidth="1"/>
    <col min="16239" max="16239" width="8.5703125" style="434" customWidth="1"/>
    <col min="16240" max="16240" width="7.42578125" style="434" customWidth="1"/>
    <col min="16241" max="16242" width="8" style="434" customWidth="1"/>
    <col min="16243" max="16244" width="7.28515625" style="434" customWidth="1"/>
    <col min="16245" max="16245" width="7.5703125" style="434" customWidth="1"/>
    <col min="16246" max="16246" width="7.140625" style="434" customWidth="1"/>
    <col min="16247" max="16247" width="7.85546875" style="434" customWidth="1"/>
    <col min="16248" max="16248" width="9.7109375" style="434" customWidth="1"/>
    <col min="16249" max="16249" width="9.28515625" style="434" customWidth="1"/>
    <col min="16250" max="16251" width="9" style="434" customWidth="1"/>
    <col min="16252" max="16252" width="7.85546875" style="434" customWidth="1"/>
    <col min="16253" max="16253" width="7" style="434" customWidth="1"/>
    <col min="16254" max="16255" width="7.7109375" style="434" customWidth="1"/>
    <col min="16256" max="16256" width="9.140625" style="434"/>
    <col min="16257" max="16257" width="6.42578125" style="434" customWidth="1"/>
    <col min="16258" max="16258" width="7.28515625" style="434" customWidth="1"/>
    <col min="16259" max="16259" width="9.28515625" style="434" customWidth="1"/>
    <col min="16260" max="16260" width="9.5703125" style="434" customWidth="1"/>
    <col min="16261" max="16261" width="9.28515625" style="434" customWidth="1"/>
    <col min="16262" max="16262" width="7.42578125" style="434" customWidth="1"/>
    <col min="16263" max="16263" width="6.7109375" style="434" customWidth="1"/>
    <col min="16264" max="16264" width="8" style="434" customWidth="1"/>
    <col min="16265" max="16265" width="8.28515625" style="434" customWidth="1"/>
    <col min="16266" max="16266" width="8.42578125" style="434" customWidth="1"/>
    <col min="16267" max="16267" width="8.5703125" style="434" customWidth="1"/>
    <col min="16268" max="16268" width="8" style="434" customWidth="1"/>
    <col min="16269" max="16269" width="8.85546875" style="434" customWidth="1"/>
    <col min="16270" max="16270" width="9.28515625" style="434" customWidth="1"/>
    <col min="16271" max="16271" width="10" style="434" customWidth="1"/>
    <col min="16272" max="16273" width="10.140625" style="434" customWidth="1"/>
    <col min="16274" max="16384" width="9.140625" style="434"/>
  </cols>
  <sheetData>
    <row r="1" spans="1:145" s="416" customFormat="1" ht="23.25" customHeight="1" thickBot="1">
      <c r="B1" s="949" t="s">
        <v>243</v>
      </c>
      <c r="C1" s="949"/>
      <c r="D1" s="949"/>
      <c r="E1" s="949"/>
      <c r="F1" s="949"/>
      <c r="G1" s="949"/>
      <c r="H1" s="949"/>
      <c r="I1" s="949"/>
      <c r="J1" s="949"/>
      <c r="K1" s="949"/>
      <c r="L1" s="949"/>
      <c r="M1" s="949"/>
      <c r="N1" s="949"/>
      <c r="O1" s="949"/>
      <c r="P1" s="949"/>
      <c r="Q1" s="949"/>
      <c r="R1" s="949"/>
      <c r="S1" s="949"/>
      <c r="T1" s="949"/>
      <c r="U1" s="949"/>
      <c r="V1" s="949"/>
      <c r="W1" s="949"/>
      <c r="DS1" s="417"/>
      <c r="DT1" s="417"/>
      <c r="DU1" s="417"/>
      <c r="DV1" s="417"/>
      <c r="DW1" s="417"/>
      <c r="DX1" s="417"/>
      <c r="DY1" s="417"/>
      <c r="DZ1" s="417"/>
      <c r="EA1" s="417"/>
      <c r="EB1" s="417"/>
      <c r="EC1" s="417"/>
    </row>
    <row r="2" spans="1:145" ht="15.75" thickBot="1">
      <c r="A2" s="418"/>
      <c r="B2" s="418" t="s">
        <v>244</v>
      </c>
      <c r="C2" s="419"/>
      <c r="D2" s="419"/>
      <c r="E2" s="419"/>
      <c r="F2" s="419"/>
      <c r="G2" s="419"/>
      <c r="H2" s="419"/>
      <c r="I2" s="419"/>
      <c r="J2" s="419"/>
      <c r="K2" s="419"/>
      <c r="L2" s="420"/>
      <c r="M2" s="421" t="s">
        <v>245</v>
      </c>
      <c r="N2" s="422"/>
      <c r="O2" s="422"/>
      <c r="P2" s="422"/>
      <c r="Q2" s="422"/>
      <c r="R2" s="422"/>
      <c r="S2" s="422"/>
      <c r="T2" s="422"/>
      <c r="U2" s="422"/>
      <c r="V2" s="422"/>
      <c r="W2" s="423"/>
      <c r="X2" s="424" t="s">
        <v>246</v>
      </c>
      <c r="Y2" s="419"/>
      <c r="Z2" s="419"/>
      <c r="AA2" s="419"/>
      <c r="AB2" s="419"/>
      <c r="AC2" s="419"/>
      <c r="AD2" s="419"/>
      <c r="AE2" s="419"/>
      <c r="AF2" s="419"/>
      <c r="AG2" s="419"/>
      <c r="AH2" s="420"/>
      <c r="AI2" s="421" t="s">
        <v>247</v>
      </c>
      <c r="AJ2" s="422"/>
      <c r="AK2" s="422"/>
      <c r="AL2" s="422"/>
      <c r="AM2" s="422"/>
      <c r="AN2" s="422"/>
      <c r="AO2" s="422"/>
      <c r="AP2" s="422"/>
      <c r="AQ2" s="422"/>
      <c r="AR2" s="422"/>
      <c r="AS2" s="423"/>
      <c r="AT2" s="425" t="s">
        <v>248</v>
      </c>
      <c r="AU2" s="419"/>
      <c r="AV2" s="419"/>
      <c r="AW2" s="419"/>
      <c r="AX2" s="419"/>
      <c r="AY2" s="419"/>
      <c r="AZ2" s="419"/>
      <c r="BA2" s="419"/>
      <c r="BB2" s="419"/>
      <c r="BC2" s="419"/>
      <c r="BD2" s="420"/>
      <c r="BE2" s="426" t="s">
        <v>249</v>
      </c>
      <c r="BF2" s="422"/>
      <c r="BG2" s="422"/>
      <c r="BH2" s="422"/>
      <c r="BI2" s="422"/>
      <c r="BJ2" s="422"/>
      <c r="BK2" s="422"/>
      <c r="BL2" s="422"/>
      <c r="BM2" s="422"/>
      <c r="BN2" s="422"/>
      <c r="BO2" s="423"/>
      <c r="BP2" s="427" t="s">
        <v>250</v>
      </c>
      <c r="BQ2" s="419"/>
      <c r="BR2" s="419"/>
      <c r="BS2" s="419"/>
      <c r="BT2" s="419"/>
      <c r="BU2" s="419"/>
      <c r="BV2" s="419"/>
      <c r="BW2" s="419"/>
      <c r="BX2" s="419"/>
      <c r="BY2" s="419"/>
      <c r="BZ2" s="420"/>
      <c r="CA2" s="428" t="s">
        <v>251</v>
      </c>
      <c r="CB2" s="422"/>
      <c r="CC2" s="422"/>
      <c r="CD2" s="422"/>
      <c r="CE2" s="422"/>
      <c r="CF2" s="422"/>
      <c r="CG2" s="422"/>
      <c r="CH2" s="422"/>
      <c r="CI2" s="422"/>
      <c r="CJ2" s="422"/>
      <c r="CK2" s="422"/>
      <c r="CL2" s="429" t="s">
        <v>182</v>
      </c>
      <c r="CM2" s="430"/>
      <c r="CN2" s="430"/>
      <c r="CO2" s="430"/>
      <c r="CP2" s="430"/>
      <c r="CQ2" s="430"/>
      <c r="CR2" s="430"/>
      <c r="CS2" s="430"/>
      <c r="CT2" s="430"/>
      <c r="CU2" s="430"/>
      <c r="CV2" s="431"/>
      <c r="CW2" s="432" t="s">
        <v>252</v>
      </c>
      <c r="CX2" s="422"/>
      <c r="CY2" s="422"/>
      <c r="CZ2" s="422"/>
      <c r="DA2" s="422"/>
      <c r="DB2" s="422"/>
      <c r="DC2" s="422"/>
      <c r="DD2" s="422"/>
      <c r="DE2" s="422"/>
      <c r="DF2" s="422"/>
      <c r="DG2" s="423"/>
      <c r="DH2" s="424" t="s">
        <v>253</v>
      </c>
      <c r="DI2" s="419"/>
      <c r="DJ2" s="419"/>
      <c r="DK2" s="419"/>
      <c r="DL2" s="419"/>
      <c r="DM2" s="419"/>
      <c r="DN2" s="419"/>
      <c r="DO2" s="419"/>
      <c r="DP2" s="419"/>
      <c r="DQ2" s="419"/>
      <c r="DR2" s="420"/>
      <c r="DS2" s="429" t="s">
        <v>254</v>
      </c>
      <c r="DT2" s="430"/>
      <c r="DU2" s="430"/>
      <c r="DV2" s="430"/>
      <c r="DW2" s="430"/>
      <c r="DX2" s="430"/>
      <c r="DY2" s="430"/>
      <c r="DZ2" s="430"/>
      <c r="EA2" s="430"/>
      <c r="EB2" s="430"/>
      <c r="EC2" s="431"/>
      <c r="ED2" s="433"/>
      <c r="EE2" s="428" t="s">
        <v>255</v>
      </c>
      <c r="EF2" s="422"/>
      <c r="EG2" s="422"/>
      <c r="EH2" s="422"/>
      <c r="EI2" s="422"/>
      <c r="EJ2" s="422"/>
      <c r="EK2" s="422"/>
      <c r="EL2" s="422"/>
      <c r="EM2" s="422"/>
      <c r="EN2" s="423"/>
    </row>
    <row r="3" spans="1:145" ht="57.75" customHeight="1" thickBot="1">
      <c r="A3" s="435" t="s">
        <v>256</v>
      </c>
      <c r="B3" s="436" t="s">
        <v>257</v>
      </c>
      <c r="C3" s="939" t="s">
        <v>258</v>
      </c>
      <c r="D3" s="937"/>
      <c r="E3" s="937"/>
      <c r="F3" s="938"/>
      <c r="G3" s="939" t="s">
        <v>259</v>
      </c>
      <c r="H3" s="937"/>
      <c r="I3" s="938"/>
      <c r="J3" s="947" t="s">
        <v>260</v>
      </c>
      <c r="K3" s="940"/>
      <c r="L3" s="940"/>
      <c r="M3" s="437" t="s">
        <v>257</v>
      </c>
      <c r="N3" s="931" t="s">
        <v>258</v>
      </c>
      <c r="O3" s="932"/>
      <c r="P3" s="932"/>
      <c r="Q3" s="933"/>
      <c r="R3" s="931" t="s">
        <v>259</v>
      </c>
      <c r="S3" s="932"/>
      <c r="T3" s="933"/>
      <c r="U3" s="934" t="s">
        <v>260</v>
      </c>
      <c r="V3" s="935"/>
      <c r="W3" s="936"/>
      <c r="X3" s="438" t="s">
        <v>257</v>
      </c>
      <c r="Y3" s="939" t="s">
        <v>258</v>
      </c>
      <c r="Z3" s="937"/>
      <c r="AA3" s="937"/>
      <c r="AB3" s="938"/>
      <c r="AC3" s="939" t="s">
        <v>259</v>
      </c>
      <c r="AD3" s="937"/>
      <c r="AE3" s="938"/>
      <c r="AF3" s="947" t="s">
        <v>260</v>
      </c>
      <c r="AG3" s="940"/>
      <c r="AH3" s="948"/>
      <c r="AI3" s="437" t="s">
        <v>257</v>
      </c>
      <c r="AJ3" s="931" t="s">
        <v>258</v>
      </c>
      <c r="AK3" s="932"/>
      <c r="AL3" s="932"/>
      <c r="AM3" s="933"/>
      <c r="AN3" s="931" t="s">
        <v>259</v>
      </c>
      <c r="AO3" s="932"/>
      <c r="AP3" s="933"/>
      <c r="AQ3" s="934" t="s">
        <v>260</v>
      </c>
      <c r="AR3" s="935"/>
      <c r="AS3" s="936"/>
      <c r="AT3" s="439" t="s">
        <v>257</v>
      </c>
      <c r="AU3" s="939" t="s">
        <v>258</v>
      </c>
      <c r="AV3" s="937"/>
      <c r="AW3" s="937"/>
      <c r="AX3" s="938"/>
      <c r="AY3" s="937" t="s">
        <v>259</v>
      </c>
      <c r="AZ3" s="937"/>
      <c r="BA3" s="937"/>
      <c r="BB3" s="947" t="s">
        <v>260</v>
      </c>
      <c r="BC3" s="940"/>
      <c r="BD3" s="948"/>
      <c r="BE3" s="440" t="s">
        <v>257</v>
      </c>
      <c r="BF3" s="931" t="s">
        <v>258</v>
      </c>
      <c r="BG3" s="932"/>
      <c r="BH3" s="932"/>
      <c r="BI3" s="933"/>
      <c r="BJ3" s="931" t="s">
        <v>259</v>
      </c>
      <c r="BK3" s="932"/>
      <c r="BL3" s="933"/>
      <c r="BM3" s="934" t="s">
        <v>260</v>
      </c>
      <c r="BN3" s="935"/>
      <c r="BO3" s="936"/>
      <c r="BP3" s="436" t="s">
        <v>257</v>
      </c>
      <c r="BQ3" s="939" t="s">
        <v>258</v>
      </c>
      <c r="BR3" s="937"/>
      <c r="BS3" s="937"/>
      <c r="BT3" s="938"/>
      <c r="BU3" s="939" t="s">
        <v>259</v>
      </c>
      <c r="BV3" s="937"/>
      <c r="BW3" s="938"/>
      <c r="BX3" s="947" t="s">
        <v>260</v>
      </c>
      <c r="BY3" s="940"/>
      <c r="BZ3" s="940"/>
      <c r="CA3" s="437" t="s">
        <v>257</v>
      </c>
      <c r="CB3" s="931" t="s">
        <v>258</v>
      </c>
      <c r="CC3" s="932"/>
      <c r="CD3" s="932"/>
      <c r="CE3" s="933"/>
      <c r="CF3" s="931" t="s">
        <v>259</v>
      </c>
      <c r="CG3" s="932"/>
      <c r="CH3" s="933"/>
      <c r="CI3" s="934" t="s">
        <v>260</v>
      </c>
      <c r="CJ3" s="935"/>
      <c r="CK3" s="936"/>
      <c r="CL3" s="441" t="s">
        <v>257</v>
      </c>
      <c r="CM3" s="941" t="s">
        <v>258</v>
      </c>
      <c r="CN3" s="942"/>
      <c r="CO3" s="942"/>
      <c r="CP3" s="943"/>
      <c r="CQ3" s="941" t="s">
        <v>259</v>
      </c>
      <c r="CR3" s="942"/>
      <c r="CS3" s="943"/>
      <c r="CT3" s="944" t="s">
        <v>260</v>
      </c>
      <c r="CU3" s="945"/>
      <c r="CV3" s="946"/>
      <c r="CW3" s="440" t="s">
        <v>257</v>
      </c>
      <c r="CX3" s="931" t="s">
        <v>258</v>
      </c>
      <c r="CY3" s="932"/>
      <c r="CZ3" s="932"/>
      <c r="DA3" s="933"/>
      <c r="DB3" s="931" t="s">
        <v>259</v>
      </c>
      <c r="DC3" s="932"/>
      <c r="DD3" s="933"/>
      <c r="DE3" s="934" t="s">
        <v>260</v>
      </c>
      <c r="DF3" s="935"/>
      <c r="DG3" s="936"/>
      <c r="DH3" s="436" t="s">
        <v>257</v>
      </c>
      <c r="DI3" s="937" t="s">
        <v>258</v>
      </c>
      <c r="DJ3" s="937"/>
      <c r="DK3" s="937"/>
      <c r="DL3" s="938"/>
      <c r="DM3" s="939" t="s">
        <v>259</v>
      </c>
      <c r="DN3" s="937"/>
      <c r="DO3" s="938"/>
      <c r="DP3" s="940" t="s">
        <v>260</v>
      </c>
      <c r="DQ3" s="940"/>
      <c r="DR3" s="940"/>
      <c r="DS3" s="442" t="s">
        <v>257</v>
      </c>
      <c r="DT3" s="941" t="s">
        <v>258</v>
      </c>
      <c r="DU3" s="942"/>
      <c r="DV3" s="942"/>
      <c r="DW3" s="943"/>
      <c r="DX3" s="941" t="s">
        <v>259</v>
      </c>
      <c r="DY3" s="942"/>
      <c r="DZ3" s="943"/>
      <c r="EA3" s="944" t="s">
        <v>260</v>
      </c>
      <c r="EB3" s="945"/>
      <c r="EC3" s="946"/>
      <c r="ED3" s="443" t="s">
        <v>257</v>
      </c>
      <c r="EE3" s="931" t="s">
        <v>258</v>
      </c>
      <c r="EF3" s="932"/>
      <c r="EG3" s="932"/>
      <c r="EH3" s="933"/>
      <c r="EI3" s="931" t="s">
        <v>259</v>
      </c>
      <c r="EJ3" s="932"/>
      <c r="EK3" s="933"/>
      <c r="EL3" s="934" t="s">
        <v>260</v>
      </c>
      <c r="EM3" s="935"/>
      <c r="EN3" s="936"/>
      <c r="EO3" s="444" t="s">
        <v>261</v>
      </c>
    </row>
    <row r="4" spans="1:145" ht="31.5" customHeight="1" thickBot="1">
      <c r="A4" s="435"/>
      <c r="B4" s="436"/>
      <c r="C4" s="445" t="s">
        <v>262</v>
      </c>
      <c r="D4" s="446" t="s">
        <v>263</v>
      </c>
      <c r="E4" s="447" t="s">
        <v>264</v>
      </c>
      <c r="F4" s="447" t="s">
        <v>265</v>
      </c>
      <c r="G4" s="448" t="str">
        <f>C4</f>
        <v>Всего</v>
      </c>
      <c r="H4" s="446" t="s">
        <v>263</v>
      </c>
      <c r="I4" s="447" t="s">
        <v>265</v>
      </c>
      <c r="J4" s="449" t="str">
        <f>G4</f>
        <v>Всего</v>
      </c>
      <c r="K4" s="446" t="s">
        <v>263</v>
      </c>
      <c r="L4" s="447" t="s">
        <v>265</v>
      </c>
      <c r="M4" s="437"/>
      <c r="N4" s="450" t="s">
        <v>262</v>
      </c>
      <c r="O4" s="451" t="s">
        <v>263</v>
      </c>
      <c r="P4" s="452" t="s">
        <v>264</v>
      </c>
      <c r="Q4" s="452" t="s">
        <v>265</v>
      </c>
      <c r="R4" s="453" t="str">
        <f>N4</f>
        <v>Всего</v>
      </c>
      <c r="S4" s="451" t="s">
        <v>263</v>
      </c>
      <c r="T4" s="452" t="s">
        <v>265</v>
      </c>
      <c r="U4" s="454" t="str">
        <f>R4</f>
        <v>Всего</v>
      </c>
      <c r="V4" s="451" t="s">
        <v>263</v>
      </c>
      <c r="W4" s="455" t="s">
        <v>265</v>
      </c>
      <c r="X4" s="438"/>
      <c r="Y4" s="445" t="s">
        <v>262</v>
      </c>
      <c r="Z4" s="446" t="s">
        <v>263</v>
      </c>
      <c r="AA4" s="447" t="s">
        <v>264</v>
      </c>
      <c r="AB4" s="447" t="s">
        <v>265</v>
      </c>
      <c r="AC4" s="448" t="str">
        <f>Y4</f>
        <v>Всего</v>
      </c>
      <c r="AD4" s="446" t="s">
        <v>263</v>
      </c>
      <c r="AE4" s="447" t="s">
        <v>265</v>
      </c>
      <c r="AF4" s="449" t="str">
        <f>AC4</f>
        <v>Всего</v>
      </c>
      <c r="AG4" s="446" t="s">
        <v>263</v>
      </c>
      <c r="AH4" s="456" t="s">
        <v>265</v>
      </c>
      <c r="AI4" s="437"/>
      <c r="AJ4" s="450" t="s">
        <v>262</v>
      </c>
      <c r="AK4" s="451" t="s">
        <v>263</v>
      </c>
      <c r="AL4" s="452" t="s">
        <v>264</v>
      </c>
      <c r="AM4" s="452" t="s">
        <v>265</v>
      </c>
      <c r="AN4" s="453" t="str">
        <f>AJ4</f>
        <v>Всего</v>
      </c>
      <c r="AO4" s="451" t="s">
        <v>263</v>
      </c>
      <c r="AP4" s="452" t="s">
        <v>265</v>
      </c>
      <c r="AQ4" s="454" t="str">
        <f>AN4</f>
        <v>Всего</v>
      </c>
      <c r="AR4" s="451" t="s">
        <v>263</v>
      </c>
      <c r="AS4" s="455" t="s">
        <v>265</v>
      </c>
      <c r="AT4" s="439"/>
      <c r="AU4" s="445" t="s">
        <v>262</v>
      </c>
      <c r="AV4" s="446" t="s">
        <v>263</v>
      </c>
      <c r="AW4" s="447" t="s">
        <v>264</v>
      </c>
      <c r="AX4" s="456" t="s">
        <v>265</v>
      </c>
      <c r="AY4" s="457" t="str">
        <f>AU4</f>
        <v>Всего</v>
      </c>
      <c r="AZ4" s="446" t="s">
        <v>263</v>
      </c>
      <c r="BA4" s="447" t="s">
        <v>265</v>
      </c>
      <c r="BB4" s="449" t="str">
        <f>AY4</f>
        <v>Всего</v>
      </c>
      <c r="BC4" s="446" t="s">
        <v>263</v>
      </c>
      <c r="BD4" s="456" t="s">
        <v>265</v>
      </c>
      <c r="BE4" s="440"/>
      <c r="BF4" s="450" t="s">
        <v>262</v>
      </c>
      <c r="BG4" s="451" t="s">
        <v>263</v>
      </c>
      <c r="BH4" s="452" t="s">
        <v>264</v>
      </c>
      <c r="BI4" s="452" t="s">
        <v>265</v>
      </c>
      <c r="BJ4" s="453" t="str">
        <f>BF4</f>
        <v>Всего</v>
      </c>
      <c r="BK4" s="451" t="s">
        <v>263</v>
      </c>
      <c r="BL4" s="452" t="s">
        <v>265</v>
      </c>
      <c r="BM4" s="454" t="str">
        <f>BJ4</f>
        <v>Всего</v>
      </c>
      <c r="BN4" s="451" t="s">
        <v>263</v>
      </c>
      <c r="BO4" s="455" t="s">
        <v>265</v>
      </c>
      <c r="BP4" s="436"/>
      <c r="BQ4" s="445" t="s">
        <v>262</v>
      </c>
      <c r="BR4" s="446" t="s">
        <v>263</v>
      </c>
      <c r="BS4" s="447" t="s">
        <v>264</v>
      </c>
      <c r="BT4" s="447" t="s">
        <v>265</v>
      </c>
      <c r="BU4" s="448" t="str">
        <f>BQ4</f>
        <v>Всего</v>
      </c>
      <c r="BV4" s="446" t="s">
        <v>263</v>
      </c>
      <c r="BW4" s="447" t="s">
        <v>265</v>
      </c>
      <c r="BX4" s="449" t="str">
        <f>BU4</f>
        <v>Всего</v>
      </c>
      <c r="BY4" s="446" t="s">
        <v>263</v>
      </c>
      <c r="BZ4" s="447" t="s">
        <v>265</v>
      </c>
      <c r="CA4" s="437"/>
      <c r="CB4" s="450" t="s">
        <v>262</v>
      </c>
      <c r="CC4" s="451" t="s">
        <v>263</v>
      </c>
      <c r="CD4" s="452" t="s">
        <v>264</v>
      </c>
      <c r="CE4" s="452" t="s">
        <v>265</v>
      </c>
      <c r="CF4" s="453" t="str">
        <f>CB4</f>
        <v>Всего</v>
      </c>
      <c r="CG4" s="451" t="s">
        <v>263</v>
      </c>
      <c r="CH4" s="452" t="s">
        <v>265</v>
      </c>
      <c r="CI4" s="454" t="str">
        <f>CF4</f>
        <v>Всего</v>
      </c>
      <c r="CJ4" s="451" t="s">
        <v>263</v>
      </c>
      <c r="CK4" s="455" t="s">
        <v>265</v>
      </c>
      <c r="CL4" s="441"/>
      <c r="CM4" s="458" t="s">
        <v>262</v>
      </c>
      <c r="CN4" s="459" t="s">
        <v>263</v>
      </c>
      <c r="CO4" s="460" t="s">
        <v>264</v>
      </c>
      <c r="CP4" s="460" t="s">
        <v>265</v>
      </c>
      <c r="CQ4" s="461" t="str">
        <f>CM4</f>
        <v>Всего</v>
      </c>
      <c r="CR4" s="459" t="s">
        <v>263</v>
      </c>
      <c r="CS4" s="460" t="s">
        <v>265</v>
      </c>
      <c r="CT4" s="462" t="str">
        <f>CQ4</f>
        <v>Всего</v>
      </c>
      <c r="CU4" s="459" t="s">
        <v>263</v>
      </c>
      <c r="CV4" s="460" t="s">
        <v>265</v>
      </c>
      <c r="CW4" s="450" t="s">
        <v>262</v>
      </c>
      <c r="CX4" s="450" t="s">
        <v>262</v>
      </c>
      <c r="CY4" s="451" t="s">
        <v>263</v>
      </c>
      <c r="CZ4" s="452" t="s">
        <v>264</v>
      </c>
      <c r="DA4" s="452" t="s">
        <v>265</v>
      </c>
      <c r="DB4" s="453" t="str">
        <f>CX4</f>
        <v>Всего</v>
      </c>
      <c r="DC4" s="451" t="s">
        <v>263</v>
      </c>
      <c r="DD4" s="452" t="s">
        <v>265</v>
      </c>
      <c r="DE4" s="454" t="str">
        <f>DB4</f>
        <v>Всего</v>
      </c>
      <c r="DF4" s="451" t="s">
        <v>263</v>
      </c>
      <c r="DG4" s="455" t="s">
        <v>265</v>
      </c>
      <c r="DH4" s="438"/>
      <c r="DI4" s="463" t="s">
        <v>262</v>
      </c>
      <c r="DJ4" s="446" t="s">
        <v>263</v>
      </c>
      <c r="DK4" s="447" t="s">
        <v>264</v>
      </c>
      <c r="DL4" s="456" t="s">
        <v>265</v>
      </c>
      <c r="DM4" s="448" t="str">
        <f>DI4</f>
        <v>Всего</v>
      </c>
      <c r="DN4" s="446" t="s">
        <v>263</v>
      </c>
      <c r="DO4" s="456" t="s">
        <v>265</v>
      </c>
      <c r="DP4" s="464" t="str">
        <f>DM4</f>
        <v>Всего</v>
      </c>
      <c r="DQ4" s="446" t="s">
        <v>263</v>
      </c>
      <c r="DR4" s="447" t="s">
        <v>265</v>
      </c>
      <c r="DS4" s="442"/>
      <c r="DT4" s="458" t="s">
        <v>262</v>
      </c>
      <c r="DU4" s="459" t="s">
        <v>263</v>
      </c>
      <c r="DV4" s="460" t="s">
        <v>264</v>
      </c>
      <c r="DW4" s="460" t="s">
        <v>265</v>
      </c>
      <c r="DX4" s="461" t="str">
        <f>DT4</f>
        <v>Всего</v>
      </c>
      <c r="DY4" s="459" t="s">
        <v>263</v>
      </c>
      <c r="DZ4" s="460" t="s">
        <v>265</v>
      </c>
      <c r="EA4" s="462" t="str">
        <f>DX4</f>
        <v>Всего</v>
      </c>
      <c r="EB4" s="459" t="s">
        <v>263</v>
      </c>
      <c r="EC4" s="465" t="s">
        <v>265</v>
      </c>
      <c r="ED4" s="443"/>
      <c r="EE4" s="450" t="s">
        <v>262</v>
      </c>
      <c r="EF4" s="466" t="s">
        <v>263</v>
      </c>
      <c r="EG4" s="467" t="s">
        <v>264</v>
      </c>
      <c r="EH4" s="467" t="s">
        <v>265</v>
      </c>
      <c r="EI4" s="453" t="str">
        <f>EE4</f>
        <v>Всего</v>
      </c>
      <c r="EJ4" s="466" t="s">
        <v>263</v>
      </c>
      <c r="EK4" s="467" t="s">
        <v>265</v>
      </c>
      <c r="EL4" s="454" t="str">
        <f>EI4</f>
        <v>Всего</v>
      </c>
      <c r="EM4" s="466" t="s">
        <v>263</v>
      </c>
      <c r="EN4" s="467" t="s">
        <v>265</v>
      </c>
      <c r="EO4" s="468"/>
    </row>
    <row r="5" spans="1:145" ht="15" customHeight="1" thickBot="1">
      <c r="A5" s="469">
        <v>1</v>
      </c>
      <c r="B5" s="470">
        <v>2</v>
      </c>
      <c r="C5" s="470">
        <v>3</v>
      </c>
      <c r="D5" s="470">
        <v>4</v>
      </c>
      <c r="E5" s="470">
        <v>5</v>
      </c>
      <c r="F5" s="470">
        <v>6</v>
      </c>
      <c r="G5" s="470">
        <v>7</v>
      </c>
      <c r="H5" s="470">
        <v>8</v>
      </c>
      <c r="I5" s="470">
        <v>9</v>
      </c>
      <c r="J5" s="470">
        <v>10</v>
      </c>
      <c r="K5" s="470">
        <v>11</v>
      </c>
      <c r="L5" s="470">
        <v>12</v>
      </c>
      <c r="M5" s="471">
        <v>1</v>
      </c>
      <c r="N5" s="471">
        <v>2</v>
      </c>
      <c r="O5" s="471">
        <v>3</v>
      </c>
      <c r="P5" s="471"/>
      <c r="Q5" s="471">
        <v>4</v>
      </c>
      <c r="R5" s="471">
        <v>5</v>
      </c>
      <c r="S5" s="471">
        <v>6</v>
      </c>
      <c r="T5" s="471">
        <v>7</v>
      </c>
      <c r="U5" s="471">
        <v>8</v>
      </c>
      <c r="V5" s="471">
        <v>9</v>
      </c>
      <c r="W5" s="471">
        <v>10</v>
      </c>
      <c r="X5" s="472"/>
      <c r="Y5" s="470"/>
      <c r="Z5" s="470"/>
      <c r="AA5" s="470"/>
      <c r="AB5" s="470"/>
      <c r="AC5" s="470"/>
      <c r="AD5" s="470"/>
      <c r="AE5" s="470"/>
      <c r="AF5" s="470">
        <v>8</v>
      </c>
      <c r="AG5" s="470">
        <v>9</v>
      </c>
      <c r="AH5" s="470">
        <v>10</v>
      </c>
      <c r="AI5" s="471">
        <v>1</v>
      </c>
      <c r="AJ5" s="471">
        <v>2</v>
      </c>
      <c r="AK5" s="471">
        <v>3</v>
      </c>
      <c r="AL5" s="471"/>
      <c r="AM5" s="471">
        <v>4</v>
      </c>
      <c r="AN5" s="471">
        <v>5</v>
      </c>
      <c r="AO5" s="471">
        <v>6</v>
      </c>
      <c r="AP5" s="471">
        <v>7</v>
      </c>
      <c r="AQ5" s="471">
        <v>8</v>
      </c>
      <c r="AR5" s="471">
        <v>9</v>
      </c>
      <c r="AS5" s="471">
        <v>10</v>
      </c>
      <c r="AT5" s="473">
        <v>1</v>
      </c>
      <c r="AU5" s="470">
        <v>2</v>
      </c>
      <c r="AV5" s="470">
        <v>3</v>
      </c>
      <c r="AW5" s="470">
        <v>4</v>
      </c>
      <c r="AX5" s="470">
        <v>5</v>
      </c>
      <c r="AY5" s="472">
        <v>6</v>
      </c>
      <c r="AZ5" s="470">
        <v>7</v>
      </c>
      <c r="BA5" s="473">
        <v>8</v>
      </c>
      <c r="BB5" s="470">
        <v>9</v>
      </c>
      <c r="BC5" s="470">
        <v>10</v>
      </c>
      <c r="BD5" s="470">
        <v>11</v>
      </c>
      <c r="BE5" s="474">
        <v>1</v>
      </c>
      <c r="BF5" s="471">
        <v>2</v>
      </c>
      <c r="BG5" s="471">
        <v>3</v>
      </c>
      <c r="BH5" s="471">
        <v>4</v>
      </c>
      <c r="BI5" s="471">
        <v>5</v>
      </c>
      <c r="BJ5" s="471">
        <v>6</v>
      </c>
      <c r="BK5" s="471">
        <v>7</v>
      </c>
      <c r="BL5" s="471">
        <v>8</v>
      </c>
      <c r="BM5" s="471">
        <v>9</v>
      </c>
      <c r="BN5" s="471">
        <v>10</v>
      </c>
      <c r="BO5" s="471">
        <v>11</v>
      </c>
      <c r="BP5" s="470">
        <v>1</v>
      </c>
      <c r="BQ5" s="470">
        <v>2</v>
      </c>
      <c r="BR5" s="470">
        <v>3</v>
      </c>
      <c r="BS5" s="470">
        <v>4</v>
      </c>
      <c r="BT5" s="470">
        <v>5</v>
      </c>
      <c r="BU5" s="470">
        <v>6</v>
      </c>
      <c r="BV5" s="470">
        <v>7</v>
      </c>
      <c r="BW5" s="470">
        <v>8</v>
      </c>
      <c r="BX5" s="470">
        <v>9</v>
      </c>
      <c r="BY5" s="470">
        <v>10</v>
      </c>
      <c r="BZ5" s="473">
        <v>11</v>
      </c>
      <c r="CA5" s="471">
        <v>1</v>
      </c>
      <c r="CB5" s="471">
        <v>2</v>
      </c>
      <c r="CC5" s="471">
        <v>3</v>
      </c>
      <c r="CD5" s="471">
        <v>4</v>
      </c>
      <c r="CE5" s="471">
        <v>5</v>
      </c>
      <c r="CF5" s="471">
        <v>6</v>
      </c>
      <c r="CG5" s="471">
        <v>7</v>
      </c>
      <c r="CH5" s="471">
        <v>8</v>
      </c>
      <c r="CI5" s="471">
        <v>9</v>
      </c>
      <c r="CJ5" s="471">
        <v>10</v>
      </c>
      <c r="CK5" s="471">
        <v>11</v>
      </c>
      <c r="CL5" s="475">
        <v>1</v>
      </c>
      <c r="CM5" s="476">
        <v>2</v>
      </c>
      <c r="CN5" s="476">
        <v>3</v>
      </c>
      <c r="CO5" s="476">
        <v>4</v>
      </c>
      <c r="CP5" s="476">
        <v>5</v>
      </c>
      <c r="CQ5" s="476">
        <v>6</v>
      </c>
      <c r="CR5" s="476">
        <v>7</v>
      </c>
      <c r="CS5" s="476">
        <v>8</v>
      </c>
      <c r="CT5" s="476">
        <v>9</v>
      </c>
      <c r="CU5" s="476">
        <v>10</v>
      </c>
      <c r="CV5" s="477">
        <v>11</v>
      </c>
      <c r="CW5" s="471">
        <v>1</v>
      </c>
      <c r="CX5" s="471">
        <v>2</v>
      </c>
      <c r="CY5" s="471">
        <v>3</v>
      </c>
      <c r="CZ5" s="471">
        <v>4</v>
      </c>
      <c r="DA5" s="471">
        <v>5</v>
      </c>
      <c r="DB5" s="471">
        <v>6</v>
      </c>
      <c r="DC5" s="471">
        <v>7</v>
      </c>
      <c r="DD5" s="471">
        <v>8</v>
      </c>
      <c r="DE5" s="471">
        <v>9</v>
      </c>
      <c r="DF5" s="471">
        <v>10</v>
      </c>
      <c r="DG5" s="471">
        <v>11</v>
      </c>
      <c r="DH5" s="472">
        <v>1</v>
      </c>
      <c r="DI5" s="472">
        <v>2</v>
      </c>
      <c r="DJ5" s="470">
        <v>3</v>
      </c>
      <c r="DK5" s="470">
        <v>4</v>
      </c>
      <c r="DL5" s="470">
        <v>5</v>
      </c>
      <c r="DM5" s="470">
        <v>6</v>
      </c>
      <c r="DN5" s="470">
        <v>7</v>
      </c>
      <c r="DO5" s="470">
        <v>8</v>
      </c>
      <c r="DP5" s="472">
        <v>9</v>
      </c>
      <c r="DQ5" s="470">
        <v>10</v>
      </c>
      <c r="DR5" s="473">
        <v>11</v>
      </c>
      <c r="DS5" s="476">
        <v>1</v>
      </c>
      <c r="DT5" s="476">
        <v>2</v>
      </c>
      <c r="DU5" s="476">
        <v>3</v>
      </c>
      <c r="DV5" s="476">
        <v>4</v>
      </c>
      <c r="DW5" s="476">
        <v>5</v>
      </c>
      <c r="DX5" s="476">
        <v>6</v>
      </c>
      <c r="DY5" s="476">
        <v>7</v>
      </c>
      <c r="DZ5" s="476">
        <v>8</v>
      </c>
      <c r="EA5" s="476">
        <v>9</v>
      </c>
      <c r="EB5" s="476">
        <v>10</v>
      </c>
      <c r="EC5" s="476">
        <v>11</v>
      </c>
      <c r="ED5" s="478">
        <v>1</v>
      </c>
      <c r="EE5" s="479">
        <v>2</v>
      </c>
      <c r="EF5" s="479">
        <v>3</v>
      </c>
      <c r="EG5" s="479">
        <v>4</v>
      </c>
      <c r="EH5" s="479">
        <v>5</v>
      </c>
      <c r="EI5" s="479">
        <v>6</v>
      </c>
      <c r="EJ5" s="479">
        <v>7</v>
      </c>
      <c r="EK5" s="479">
        <v>8</v>
      </c>
      <c r="EL5" s="479">
        <v>9</v>
      </c>
      <c r="EM5" s="479">
        <v>10</v>
      </c>
      <c r="EN5" s="479">
        <v>11</v>
      </c>
      <c r="EO5" s="480"/>
    </row>
    <row r="6" spans="1:145" ht="15" customHeight="1" thickBot="1">
      <c r="A6" s="481" t="s">
        <v>71</v>
      </c>
      <c r="B6" s="482">
        <v>3499</v>
      </c>
      <c r="C6" s="483">
        <v>82</v>
      </c>
      <c r="D6" s="484">
        <v>37.4</v>
      </c>
      <c r="E6" s="484">
        <v>9.6999999999999993</v>
      </c>
      <c r="F6" s="484">
        <v>34.9</v>
      </c>
      <c r="G6" s="483">
        <v>107</v>
      </c>
      <c r="H6" s="484">
        <v>25.531999999999996</v>
      </c>
      <c r="I6" s="485">
        <v>81.468000000000004</v>
      </c>
      <c r="J6" s="486">
        <f>B6-C6-G6</f>
        <v>3310</v>
      </c>
      <c r="K6" s="487">
        <v>3152.1039999999998</v>
      </c>
      <c r="L6" s="488">
        <v>157.89599999999999</v>
      </c>
      <c r="M6" s="489">
        <v>3411</v>
      </c>
      <c r="N6" s="490">
        <v>74</v>
      </c>
      <c r="O6" s="491">
        <v>34.53</v>
      </c>
      <c r="P6" s="492">
        <v>9.6999999999999993</v>
      </c>
      <c r="Q6" s="492">
        <v>29.77</v>
      </c>
      <c r="R6" s="493">
        <v>100</v>
      </c>
      <c r="S6" s="492">
        <v>23.792000000000002</v>
      </c>
      <c r="T6" s="492">
        <v>76.207999999999998</v>
      </c>
      <c r="U6" s="490">
        <f>M6-N6-R6</f>
        <v>3237</v>
      </c>
      <c r="V6" s="494">
        <v>3097.326</v>
      </c>
      <c r="W6" s="494">
        <v>139.67400000000001</v>
      </c>
      <c r="X6" s="495">
        <v>3847</v>
      </c>
      <c r="Y6" s="496">
        <v>97</v>
      </c>
      <c r="Z6" s="497">
        <v>51.42</v>
      </c>
      <c r="AA6" s="498">
        <v>9.6999999999999993</v>
      </c>
      <c r="AB6" s="498">
        <v>35.880000000000003</v>
      </c>
      <c r="AC6" s="499">
        <v>98</v>
      </c>
      <c r="AD6" s="499">
        <v>25.74</v>
      </c>
      <c r="AE6" s="499">
        <v>72.260000000000005</v>
      </c>
      <c r="AF6" s="500">
        <f>X6-Y6-AC6</f>
        <v>3652</v>
      </c>
      <c r="AG6" s="501">
        <v>3498.087</v>
      </c>
      <c r="AH6" s="502">
        <v>153.91300000000001</v>
      </c>
      <c r="AI6" s="503">
        <v>3673</v>
      </c>
      <c r="AJ6" s="489">
        <v>132</v>
      </c>
      <c r="AK6" s="491">
        <v>81.39</v>
      </c>
      <c r="AL6" s="504">
        <v>9.6999999999999993</v>
      </c>
      <c r="AM6" s="505">
        <v>40.909999999999997</v>
      </c>
      <c r="AN6" s="506">
        <v>118</v>
      </c>
      <c r="AO6" s="504">
        <v>39.158000000000001</v>
      </c>
      <c r="AP6" s="507">
        <v>78.841999999999999</v>
      </c>
      <c r="AQ6" s="508">
        <f>AI6-AJ6-AN6</f>
        <v>3423</v>
      </c>
      <c r="AR6" s="504">
        <v>3278.2190000000001</v>
      </c>
      <c r="AS6" s="507">
        <v>144.78100000000001</v>
      </c>
      <c r="AT6" s="509">
        <v>3484</v>
      </c>
      <c r="AU6" s="510">
        <v>155</v>
      </c>
      <c r="AV6" s="511">
        <v>133.78</v>
      </c>
      <c r="AW6" s="512">
        <v>4.0599999999999996</v>
      </c>
      <c r="AX6" s="513">
        <v>17.16</v>
      </c>
      <c r="AY6" s="514">
        <v>83</v>
      </c>
      <c r="AZ6" s="515">
        <v>19.926000000000002</v>
      </c>
      <c r="BA6" s="516">
        <v>63.073999999999998</v>
      </c>
      <c r="BB6" s="510">
        <f>AT6-AU6-AY6</f>
        <v>3246</v>
      </c>
      <c r="BC6" s="517">
        <v>3159.5149999999999</v>
      </c>
      <c r="BD6" s="518">
        <v>86.484999999999999</v>
      </c>
      <c r="BE6" s="489">
        <v>3419</v>
      </c>
      <c r="BF6" s="493">
        <v>158</v>
      </c>
      <c r="BG6" s="519">
        <v>132.47</v>
      </c>
      <c r="BH6" s="519">
        <v>4.0599999999999996</v>
      </c>
      <c r="BI6" s="519">
        <v>21.47</v>
      </c>
      <c r="BJ6" s="493">
        <v>45</v>
      </c>
      <c r="BK6" s="520">
        <v>24.86</v>
      </c>
      <c r="BL6" s="520">
        <v>20.14</v>
      </c>
      <c r="BM6" s="490">
        <f>BE6-BF6-BJ6</f>
        <v>3216</v>
      </c>
      <c r="BN6" s="521">
        <v>3214.9209999999998</v>
      </c>
      <c r="BO6" s="519">
        <v>1.079</v>
      </c>
      <c r="BP6" s="522">
        <v>3326</v>
      </c>
      <c r="BQ6" s="522">
        <v>100</v>
      </c>
      <c r="BR6" s="511">
        <v>74.47</v>
      </c>
      <c r="BS6" s="512">
        <v>4.0599999999999996</v>
      </c>
      <c r="BT6" s="512">
        <v>21.47</v>
      </c>
      <c r="BU6" s="523">
        <v>30</v>
      </c>
      <c r="BV6" s="512">
        <v>25.62</v>
      </c>
      <c r="BW6" s="512">
        <v>4.38</v>
      </c>
      <c r="BX6" s="522">
        <f>BP6-BQ6-BU6</f>
        <v>3196</v>
      </c>
      <c r="BY6" s="511">
        <v>3196</v>
      </c>
      <c r="BZ6" s="524">
        <v>0</v>
      </c>
      <c r="CA6" s="525">
        <v>3412</v>
      </c>
      <c r="CB6" s="526">
        <v>73</v>
      </c>
      <c r="CC6" s="527">
        <v>59.6</v>
      </c>
      <c r="CD6" s="527">
        <v>4.0599999999999996</v>
      </c>
      <c r="CE6" s="527">
        <v>9.34</v>
      </c>
      <c r="CF6" s="526">
        <v>42</v>
      </c>
      <c r="CG6" s="527">
        <v>25.39</v>
      </c>
      <c r="CH6" s="527">
        <v>16.61</v>
      </c>
      <c r="CI6" s="528">
        <f>CA6-CB6-CF6</f>
        <v>3297</v>
      </c>
      <c r="CJ6" s="526">
        <v>3297</v>
      </c>
      <c r="CK6" s="529">
        <v>0</v>
      </c>
      <c r="CL6" s="530">
        <v>3337</v>
      </c>
      <c r="CM6" s="531">
        <v>-1</v>
      </c>
      <c r="CN6" s="532">
        <v>-1</v>
      </c>
      <c r="CO6" s="533">
        <v>0</v>
      </c>
      <c r="CP6" s="533">
        <v>0</v>
      </c>
      <c r="CQ6" s="531">
        <v>83</v>
      </c>
      <c r="CR6" s="534">
        <v>25.04</v>
      </c>
      <c r="CS6" s="532">
        <v>57.96</v>
      </c>
      <c r="CT6" s="531">
        <f>CL6-CM6-CQ6</f>
        <v>3255</v>
      </c>
      <c r="CU6" s="535">
        <v>3223.2959999999998</v>
      </c>
      <c r="CV6" s="536">
        <v>31.704000000000001</v>
      </c>
      <c r="CW6" s="537">
        <v>3495</v>
      </c>
      <c r="CX6" s="527">
        <v>92</v>
      </c>
      <c r="CY6" s="527">
        <v>52.9</v>
      </c>
      <c r="CZ6" s="538">
        <v>9.6999999999999993</v>
      </c>
      <c r="DA6" s="538">
        <v>29.4</v>
      </c>
      <c r="DB6" s="539">
        <v>107</v>
      </c>
      <c r="DC6" s="504">
        <v>25.531999999999996</v>
      </c>
      <c r="DD6" s="504">
        <v>81.468000000000004</v>
      </c>
      <c r="DE6" s="540">
        <f>CW6-CX6-DB6</f>
        <v>3296</v>
      </c>
      <c r="DF6" s="541">
        <v>3187.14</v>
      </c>
      <c r="DG6" s="542">
        <v>108.86</v>
      </c>
      <c r="DH6" s="543">
        <v>3614</v>
      </c>
      <c r="DI6" s="523">
        <v>93</v>
      </c>
      <c r="DJ6" s="544">
        <v>48.62</v>
      </c>
      <c r="DK6" s="545">
        <v>9.6999999999999993</v>
      </c>
      <c r="DL6" s="545">
        <v>34.68</v>
      </c>
      <c r="DM6" s="523">
        <v>104</v>
      </c>
      <c r="DN6" s="501">
        <v>25.158000000000001</v>
      </c>
      <c r="DO6" s="501">
        <v>78.841999999999999</v>
      </c>
      <c r="DP6" s="523">
        <f>DH6-DI6-DM6</f>
        <v>3417</v>
      </c>
      <c r="DQ6" s="546">
        <v>3326.239</v>
      </c>
      <c r="DR6" s="547">
        <v>90.760999999999996</v>
      </c>
      <c r="DS6" s="548">
        <v>3783</v>
      </c>
      <c r="DT6" s="549">
        <v>45</v>
      </c>
      <c r="DU6" s="549">
        <v>17.71</v>
      </c>
      <c r="DV6" s="550">
        <v>9.6999999999999993</v>
      </c>
      <c r="DW6" s="550">
        <v>17.59</v>
      </c>
      <c r="DX6" s="551">
        <v>188</v>
      </c>
      <c r="DY6" s="551">
        <v>106.532</v>
      </c>
      <c r="DZ6" s="551">
        <v>81.468000000000004</v>
      </c>
      <c r="EA6" s="552">
        <f>DS6-DT6-DX6</f>
        <v>3550</v>
      </c>
      <c r="EB6" s="553">
        <v>3357.902</v>
      </c>
      <c r="EC6" s="554">
        <v>192.09800000000001</v>
      </c>
      <c r="ED6" s="555">
        <f>B6+M6+X6+AI6+AT6+BE6+BP6+CA6+CL6+CW6+DH6+DS6</f>
        <v>42300</v>
      </c>
      <c r="EE6" s="556">
        <f t="shared" ref="EE6:EN21" si="0">C6+N6+Y6+AJ6+AU6+BF6+BQ6+CB6+CM6+CX6+DI6+DT6</f>
        <v>1100</v>
      </c>
      <c r="EF6" s="556">
        <f t="shared" si="0"/>
        <v>723.29000000000008</v>
      </c>
      <c r="EG6" s="556">
        <f t="shared" si="0"/>
        <v>84.140000000000015</v>
      </c>
      <c r="EH6" s="557">
        <f t="shared" si="0"/>
        <v>292.57</v>
      </c>
      <c r="EI6" s="558">
        <f>G6+R6+AC6+AN6+AY6+BJ6+BU6+CF6+CQ6+DB6+DM6+DX6</f>
        <v>1105</v>
      </c>
      <c r="EJ6" s="556">
        <f>H6+S6+AD6+AO6+AZ6+BK6+BV6+CG6+CR6+DC6+DN6+DY6</f>
        <v>392.28</v>
      </c>
      <c r="EK6" s="559">
        <f>I6+T6+AE6+AP6+BA6+BL6+BW6+CH6+CS6+DD6+DO6+DZ6</f>
        <v>712.71999999999991</v>
      </c>
      <c r="EL6" s="555">
        <f t="shared" si="0"/>
        <v>40095</v>
      </c>
      <c r="EM6" s="556">
        <f t="shared" si="0"/>
        <v>38987.748999999996</v>
      </c>
      <c r="EN6" s="557">
        <f t="shared" si="0"/>
        <v>1107.251</v>
      </c>
      <c r="EO6" s="560">
        <f>EH6+EK6+EN6</f>
        <v>2112.5410000000002</v>
      </c>
    </row>
    <row r="7" spans="1:145" s="652" customFormat="1" ht="15" customHeight="1" thickBot="1">
      <c r="A7" s="561" t="s">
        <v>72</v>
      </c>
      <c r="B7" s="562">
        <v>63</v>
      </c>
      <c r="C7" s="563">
        <v>0</v>
      </c>
      <c r="D7" s="564">
        <v>0</v>
      </c>
      <c r="E7" s="564"/>
      <c r="F7" s="564"/>
      <c r="G7" s="563">
        <v>5.32</v>
      </c>
      <c r="H7" s="564">
        <v>4.5</v>
      </c>
      <c r="I7" s="565">
        <v>0.82</v>
      </c>
      <c r="J7" s="566">
        <f t="shared" ref="J7:J26" si="1">B7-C7-G7</f>
        <v>57.68</v>
      </c>
      <c r="K7" s="567">
        <v>57.37</v>
      </c>
      <c r="L7" s="568">
        <v>0.308</v>
      </c>
      <c r="M7" s="569">
        <v>68</v>
      </c>
      <c r="N7" s="570">
        <v>0</v>
      </c>
      <c r="O7" s="571">
        <v>0</v>
      </c>
      <c r="P7" s="572">
        <v>0</v>
      </c>
      <c r="Q7" s="572">
        <v>0</v>
      </c>
      <c r="R7" s="573">
        <v>0</v>
      </c>
      <c r="S7" s="572">
        <v>0</v>
      </c>
      <c r="T7" s="572">
        <v>0</v>
      </c>
      <c r="U7" s="570">
        <f t="shared" ref="U7:U26" si="2">M7-N7-R7</f>
        <v>68</v>
      </c>
      <c r="V7" s="574">
        <v>48.829000000000001</v>
      </c>
      <c r="W7" s="575">
        <v>19.170999999999999</v>
      </c>
      <c r="X7" s="576">
        <v>59</v>
      </c>
      <c r="Y7" s="577">
        <v>0</v>
      </c>
      <c r="Z7" s="578">
        <v>0</v>
      </c>
      <c r="AA7" s="579">
        <v>0</v>
      </c>
      <c r="AB7" s="579">
        <v>0</v>
      </c>
      <c r="AC7" s="580">
        <v>2</v>
      </c>
      <c r="AD7" s="580">
        <v>1.1399999999999999</v>
      </c>
      <c r="AE7" s="580">
        <v>0.86</v>
      </c>
      <c r="AF7" s="581">
        <f t="shared" ref="AF7:AF26" si="3">X7-Y7-AC7</f>
        <v>57</v>
      </c>
      <c r="AG7" s="582">
        <v>37.441000000000003</v>
      </c>
      <c r="AH7" s="583">
        <v>19.559000000000001</v>
      </c>
      <c r="AI7" s="584">
        <v>28</v>
      </c>
      <c r="AJ7" s="569">
        <v>6</v>
      </c>
      <c r="AK7" s="571">
        <v>3.77</v>
      </c>
      <c r="AL7" s="585">
        <v>0.19</v>
      </c>
      <c r="AM7" s="586">
        <v>2.04</v>
      </c>
      <c r="AN7" s="587">
        <v>3</v>
      </c>
      <c r="AO7" s="585">
        <v>1.84</v>
      </c>
      <c r="AP7" s="588">
        <v>1.1599999999999999</v>
      </c>
      <c r="AQ7" s="589">
        <f t="shared" ref="AQ7:AQ26" si="4">AI7-AJ7-AN7</f>
        <v>19</v>
      </c>
      <c r="AR7" s="590">
        <v>18.343</v>
      </c>
      <c r="AS7" s="591">
        <v>0.65700000000000003</v>
      </c>
      <c r="AT7" s="592">
        <v>34</v>
      </c>
      <c r="AU7" s="593">
        <v>2</v>
      </c>
      <c r="AV7" s="594">
        <v>1.21</v>
      </c>
      <c r="AW7" s="594">
        <v>0.19</v>
      </c>
      <c r="AX7" s="595">
        <v>0.6</v>
      </c>
      <c r="AY7" s="596">
        <v>0.40899999999999997</v>
      </c>
      <c r="AZ7" s="597">
        <v>0</v>
      </c>
      <c r="BA7" s="598">
        <v>0.40899999999999997</v>
      </c>
      <c r="BB7" s="599">
        <f t="shared" ref="BB7:BB26" si="5">AT7-AU7-AY7</f>
        <v>31.591000000000001</v>
      </c>
      <c r="BC7" s="600">
        <v>29.553000000000001</v>
      </c>
      <c r="BD7" s="601">
        <v>2.0379999999999998</v>
      </c>
      <c r="BE7" s="569">
        <v>57</v>
      </c>
      <c r="BF7" s="573">
        <v>4</v>
      </c>
      <c r="BG7" s="602">
        <v>3.12</v>
      </c>
      <c r="BH7" s="602">
        <v>0.19</v>
      </c>
      <c r="BI7" s="602">
        <v>0.69</v>
      </c>
      <c r="BJ7" s="573">
        <v>0.47599999999999998</v>
      </c>
      <c r="BK7" s="603">
        <v>0.17599999999999999</v>
      </c>
      <c r="BL7" s="603">
        <v>0.3</v>
      </c>
      <c r="BM7" s="570">
        <f t="shared" ref="BM7:BM26" si="6">BE7-BF7-BJ7</f>
        <v>52.524000000000001</v>
      </c>
      <c r="BN7" s="603">
        <v>46.893999999999998</v>
      </c>
      <c r="BO7" s="602">
        <v>5.63</v>
      </c>
      <c r="BP7" s="604">
        <v>77</v>
      </c>
      <c r="BQ7" s="604">
        <v>0</v>
      </c>
      <c r="BR7" s="605">
        <v>0</v>
      </c>
      <c r="BS7" s="606">
        <v>0</v>
      </c>
      <c r="BT7" s="606">
        <v>0</v>
      </c>
      <c r="BU7" s="607">
        <v>0</v>
      </c>
      <c r="BV7" s="608">
        <v>0</v>
      </c>
      <c r="BW7" s="608">
        <v>0</v>
      </c>
      <c r="BX7" s="604">
        <f t="shared" ref="BX7:BX26" si="7">BP7-BQ7-BU7</f>
        <v>77</v>
      </c>
      <c r="BY7" s="609">
        <v>77</v>
      </c>
      <c r="BZ7" s="610">
        <v>0</v>
      </c>
      <c r="CA7" s="611">
        <v>23</v>
      </c>
      <c r="CB7" s="612">
        <v>0</v>
      </c>
      <c r="CC7" s="613">
        <v>0</v>
      </c>
      <c r="CD7" s="613">
        <v>0</v>
      </c>
      <c r="CE7" s="613">
        <v>0</v>
      </c>
      <c r="CF7" s="612">
        <v>12.143000000000001</v>
      </c>
      <c r="CG7" s="613">
        <f>CF7</f>
        <v>12.143000000000001</v>
      </c>
      <c r="CH7" s="613">
        <v>0</v>
      </c>
      <c r="CI7" s="614">
        <f t="shared" ref="CI7:CI26" si="8">CA7-CB7-CF7</f>
        <v>10.856999999999999</v>
      </c>
      <c r="CJ7" s="615">
        <v>11</v>
      </c>
      <c r="CK7" s="616">
        <v>0</v>
      </c>
      <c r="CL7" s="617">
        <v>3</v>
      </c>
      <c r="CM7" s="618">
        <v>3</v>
      </c>
      <c r="CN7" s="619">
        <v>3</v>
      </c>
      <c r="CO7" s="619">
        <v>0</v>
      </c>
      <c r="CP7" s="619">
        <v>0</v>
      </c>
      <c r="CQ7" s="620">
        <v>0</v>
      </c>
      <c r="CR7" s="621">
        <v>0</v>
      </c>
      <c r="CS7" s="622">
        <v>0</v>
      </c>
      <c r="CT7" s="618">
        <f t="shared" ref="CT7:CT26" si="9">CL7-CM7-CQ7</f>
        <v>0</v>
      </c>
      <c r="CU7" s="623">
        <v>0</v>
      </c>
      <c r="CV7" s="624">
        <v>0</v>
      </c>
      <c r="CW7" s="625">
        <v>11</v>
      </c>
      <c r="CX7" s="613">
        <v>9</v>
      </c>
      <c r="CY7" s="626">
        <v>5.69</v>
      </c>
      <c r="CZ7" s="627">
        <v>0.19</v>
      </c>
      <c r="DA7" s="627">
        <v>3.12</v>
      </c>
      <c r="DB7" s="628">
        <v>2</v>
      </c>
      <c r="DC7" s="585">
        <v>0.11</v>
      </c>
      <c r="DD7" s="585">
        <v>1.89</v>
      </c>
      <c r="DE7" s="629">
        <f t="shared" ref="DE7:DE26" si="10">CW7-CX7-DB7</f>
        <v>0</v>
      </c>
      <c r="DF7" s="630">
        <v>0</v>
      </c>
      <c r="DG7" s="631">
        <v>0</v>
      </c>
      <c r="DH7" s="632">
        <v>6</v>
      </c>
      <c r="DI7" s="607">
        <v>6</v>
      </c>
      <c r="DJ7" s="633">
        <v>3.22</v>
      </c>
      <c r="DK7" s="634">
        <v>0.19</v>
      </c>
      <c r="DL7" s="634">
        <v>2.59</v>
      </c>
      <c r="DM7" s="607">
        <v>0</v>
      </c>
      <c r="DN7" s="635">
        <v>-0.33</v>
      </c>
      <c r="DO7" s="635">
        <v>0.33</v>
      </c>
      <c r="DP7" s="607">
        <f t="shared" ref="DP7:DP26" si="11">DH7-DI7-DM7</f>
        <v>0</v>
      </c>
      <c r="DQ7" s="633">
        <v>0</v>
      </c>
      <c r="DR7" s="636">
        <v>0</v>
      </c>
      <c r="DS7" s="637">
        <v>5</v>
      </c>
      <c r="DT7" s="638">
        <v>5</v>
      </c>
      <c r="DU7" s="638">
        <v>2.5299999999999998</v>
      </c>
      <c r="DV7" s="639">
        <v>0.2</v>
      </c>
      <c r="DW7" s="639">
        <v>2.27</v>
      </c>
      <c r="DX7" s="640">
        <v>0</v>
      </c>
      <c r="DY7" s="640">
        <v>0</v>
      </c>
      <c r="DZ7" s="640">
        <v>0</v>
      </c>
      <c r="EA7" s="641">
        <f t="shared" ref="EA7:EA26" si="12">DS7-DT7-DX7</f>
        <v>0</v>
      </c>
      <c r="EB7" s="642">
        <v>0</v>
      </c>
      <c r="EC7" s="643">
        <v>0</v>
      </c>
      <c r="ED7" s="644">
        <f t="shared" ref="ED7:EN26" si="13">B7+M7+X7+AI7+AT7+BE7+BP7+CA7+CL7+CW7+DH7+DS7</f>
        <v>434</v>
      </c>
      <c r="EE7" s="645">
        <f t="shared" si="0"/>
        <v>35</v>
      </c>
      <c r="EF7" s="646">
        <f t="shared" si="0"/>
        <v>22.540000000000003</v>
      </c>
      <c r="EG7" s="646">
        <f t="shared" si="0"/>
        <v>1.1499999999999999</v>
      </c>
      <c r="EH7" s="647">
        <f t="shared" si="0"/>
        <v>11.309999999999999</v>
      </c>
      <c r="EI7" s="648">
        <f t="shared" si="0"/>
        <v>25.348000000000003</v>
      </c>
      <c r="EJ7" s="645">
        <f t="shared" si="0"/>
        <v>19.579000000000001</v>
      </c>
      <c r="EK7" s="649">
        <f t="shared" si="0"/>
        <v>5.7689999999999992</v>
      </c>
      <c r="EL7" s="644">
        <f t="shared" si="0"/>
        <v>373.65200000000004</v>
      </c>
      <c r="EM7" s="645">
        <f t="shared" si="0"/>
        <v>326.42999999999995</v>
      </c>
      <c r="EN7" s="650">
        <f t="shared" si="0"/>
        <v>47.362999999999992</v>
      </c>
      <c r="EO7" s="651">
        <f t="shared" ref="EO7:EO26" si="14">EH7+EK7+EN7</f>
        <v>64.441999999999993</v>
      </c>
    </row>
    <row r="8" spans="1:145" s="679" customFormat="1" ht="16.5" customHeight="1">
      <c r="A8" s="561" t="s">
        <v>73</v>
      </c>
      <c r="B8" s="562">
        <v>134</v>
      </c>
      <c r="C8" s="563">
        <v>10</v>
      </c>
      <c r="D8" s="564">
        <v>10</v>
      </c>
      <c r="E8" s="564">
        <v>0</v>
      </c>
      <c r="F8" s="564">
        <v>0</v>
      </c>
      <c r="G8" s="563">
        <v>2</v>
      </c>
      <c r="H8" s="564">
        <v>2</v>
      </c>
      <c r="I8" s="565">
        <v>0</v>
      </c>
      <c r="J8" s="566">
        <f t="shared" si="1"/>
        <v>122</v>
      </c>
      <c r="K8" s="567">
        <v>122</v>
      </c>
      <c r="L8" s="568">
        <v>0</v>
      </c>
      <c r="M8" s="569">
        <v>124</v>
      </c>
      <c r="N8" s="570">
        <v>7</v>
      </c>
      <c r="O8" s="571">
        <v>7</v>
      </c>
      <c r="P8" s="572">
        <v>0</v>
      </c>
      <c r="Q8" s="572">
        <v>0</v>
      </c>
      <c r="R8" s="573">
        <v>2</v>
      </c>
      <c r="S8" s="572">
        <v>2</v>
      </c>
      <c r="T8" s="572">
        <v>0</v>
      </c>
      <c r="U8" s="570">
        <f t="shared" si="2"/>
        <v>115</v>
      </c>
      <c r="V8" s="574">
        <v>115</v>
      </c>
      <c r="W8" s="575">
        <v>0</v>
      </c>
      <c r="X8" s="576">
        <v>140</v>
      </c>
      <c r="Y8" s="577">
        <v>9</v>
      </c>
      <c r="Z8" s="578">
        <v>9</v>
      </c>
      <c r="AA8" s="579">
        <v>0</v>
      </c>
      <c r="AB8" s="579">
        <v>0</v>
      </c>
      <c r="AC8" s="580">
        <v>2</v>
      </c>
      <c r="AD8" s="580">
        <v>2</v>
      </c>
      <c r="AE8" s="580">
        <v>0</v>
      </c>
      <c r="AF8" s="581">
        <f t="shared" si="3"/>
        <v>129</v>
      </c>
      <c r="AG8" s="653">
        <v>129</v>
      </c>
      <c r="AH8" s="654">
        <v>0</v>
      </c>
      <c r="AI8" s="584">
        <v>123</v>
      </c>
      <c r="AJ8" s="569">
        <v>7</v>
      </c>
      <c r="AK8" s="571">
        <v>7</v>
      </c>
      <c r="AL8" s="655">
        <v>0</v>
      </c>
      <c r="AM8" s="656">
        <v>0</v>
      </c>
      <c r="AN8" s="657">
        <v>0.66100000000000003</v>
      </c>
      <c r="AO8" s="658">
        <v>0.66100000000000003</v>
      </c>
      <c r="AP8" s="659">
        <v>0</v>
      </c>
      <c r="AQ8" s="660">
        <f t="shared" si="4"/>
        <v>115.339</v>
      </c>
      <c r="AR8" s="615">
        <v>115.339</v>
      </c>
      <c r="AS8" s="659">
        <v>0</v>
      </c>
      <c r="AT8" s="661">
        <v>113</v>
      </c>
      <c r="AU8" s="662">
        <v>5</v>
      </c>
      <c r="AV8" s="663">
        <v>5</v>
      </c>
      <c r="AW8" s="663">
        <v>0</v>
      </c>
      <c r="AX8" s="664">
        <v>0</v>
      </c>
      <c r="AY8" s="596">
        <v>1.423</v>
      </c>
      <c r="AZ8" s="597">
        <v>1.423</v>
      </c>
      <c r="BA8" s="598">
        <v>0</v>
      </c>
      <c r="BB8" s="599">
        <f t="shared" si="5"/>
        <v>106.577</v>
      </c>
      <c r="BC8" s="663">
        <v>106.577</v>
      </c>
      <c r="BD8" s="664">
        <v>0</v>
      </c>
      <c r="BE8" s="569">
        <v>112</v>
      </c>
      <c r="BF8" s="573">
        <v>6</v>
      </c>
      <c r="BG8" s="602">
        <v>6</v>
      </c>
      <c r="BH8" s="602">
        <v>0</v>
      </c>
      <c r="BI8" s="602">
        <v>0</v>
      </c>
      <c r="BJ8" s="573">
        <v>2.9380000000000002</v>
      </c>
      <c r="BK8" s="603">
        <v>2.9380000000000002</v>
      </c>
      <c r="BL8" s="603">
        <v>0</v>
      </c>
      <c r="BM8" s="570">
        <f t="shared" si="6"/>
        <v>103.062</v>
      </c>
      <c r="BN8" s="603">
        <v>103.062</v>
      </c>
      <c r="BO8" s="602">
        <v>0</v>
      </c>
      <c r="BP8" s="604">
        <v>103</v>
      </c>
      <c r="BQ8" s="604">
        <v>1</v>
      </c>
      <c r="BR8" s="605">
        <v>1</v>
      </c>
      <c r="BS8" s="663">
        <v>0</v>
      </c>
      <c r="BT8" s="663">
        <v>0</v>
      </c>
      <c r="BU8" s="607">
        <v>2</v>
      </c>
      <c r="BV8" s="608">
        <v>2</v>
      </c>
      <c r="BW8" s="608">
        <v>0</v>
      </c>
      <c r="BX8" s="604">
        <f t="shared" si="7"/>
        <v>100</v>
      </c>
      <c r="BY8" s="665">
        <v>100</v>
      </c>
      <c r="BZ8" s="666">
        <v>0</v>
      </c>
      <c r="CA8" s="611">
        <v>125</v>
      </c>
      <c r="CB8" s="612">
        <v>10</v>
      </c>
      <c r="CC8" s="613">
        <v>10</v>
      </c>
      <c r="CD8" s="667">
        <v>0</v>
      </c>
      <c r="CE8" s="613">
        <v>0</v>
      </c>
      <c r="CF8" s="668">
        <v>2</v>
      </c>
      <c r="CG8" s="667">
        <v>2</v>
      </c>
      <c r="CH8" s="667">
        <v>0</v>
      </c>
      <c r="CI8" s="614">
        <f t="shared" si="8"/>
        <v>113</v>
      </c>
      <c r="CJ8" s="615">
        <v>113</v>
      </c>
      <c r="CK8" s="616">
        <v>0</v>
      </c>
      <c r="CL8" s="669">
        <v>145</v>
      </c>
      <c r="CM8" s="618">
        <v>10</v>
      </c>
      <c r="CN8" s="619">
        <v>10</v>
      </c>
      <c r="CO8" s="619">
        <v>0</v>
      </c>
      <c r="CP8" s="670">
        <v>0</v>
      </c>
      <c r="CQ8" s="671">
        <v>2</v>
      </c>
      <c r="CR8" s="672">
        <v>2</v>
      </c>
      <c r="CS8" s="673">
        <v>0</v>
      </c>
      <c r="CT8" s="618">
        <f t="shared" si="9"/>
        <v>133</v>
      </c>
      <c r="CU8" s="642">
        <v>133</v>
      </c>
      <c r="CV8" s="674">
        <v>0</v>
      </c>
      <c r="CW8" s="625">
        <v>155</v>
      </c>
      <c r="CX8" s="613">
        <v>11</v>
      </c>
      <c r="CY8" s="626">
        <v>11</v>
      </c>
      <c r="CZ8" s="615">
        <v>0</v>
      </c>
      <c r="DA8" s="615">
        <v>0</v>
      </c>
      <c r="DB8" s="667">
        <v>2</v>
      </c>
      <c r="DC8" s="655">
        <v>2</v>
      </c>
      <c r="DD8" s="655">
        <v>0</v>
      </c>
      <c r="DE8" s="629">
        <f t="shared" si="10"/>
        <v>142</v>
      </c>
      <c r="DF8" s="615">
        <v>142</v>
      </c>
      <c r="DG8" s="675">
        <v>0</v>
      </c>
      <c r="DH8" s="632">
        <v>124</v>
      </c>
      <c r="DI8" s="607">
        <v>9</v>
      </c>
      <c r="DJ8" s="633">
        <v>9</v>
      </c>
      <c r="DK8" s="676">
        <v>0</v>
      </c>
      <c r="DL8" s="676">
        <v>0</v>
      </c>
      <c r="DM8" s="677">
        <v>2</v>
      </c>
      <c r="DN8" s="653">
        <v>2</v>
      </c>
      <c r="DO8" s="653">
        <v>0</v>
      </c>
      <c r="DP8" s="677">
        <f t="shared" si="11"/>
        <v>113</v>
      </c>
      <c r="DQ8" s="676">
        <v>113</v>
      </c>
      <c r="DR8" s="678">
        <v>0</v>
      </c>
      <c r="DS8" s="637">
        <v>114</v>
      </c>
      <c r="DT8" s="638">
        <v>7</v>
      </c>
      <c r="DU8" s="638">
        <v>7</v>
      </c>
      <c r="DV8" s="639">
        <v>0</v>
      </c>
      <c r="DW8" s="639">
        <v>0</v>
      </c>
      <c r="DX8" s="640">
        <v>2</v>
      </c>
      <c r="DY8" s="640">
        <v>2</v>
      </c>
      <c r="DZ8" s="640">
        <v>0</v>
      </c>
      <c r="EA8" s="641">
        <f t="shared" si="12"/>
        <v>105</v>
      </c>
      <c r="EB8" s="642">
        <v>105</v>
      </c>
      <c r="EC8" s="643">
        <v>0</v>
      </c>
      <c r="ED8" s="644">
        <f t="shared" si="13"/>
        <v>1512</v>
      </c>
      <c r="EE8" s="645">
        <f t="shared" si="0"/>
        <v>92</v>
      </c>
      <c r="EF8" s="646">
        <f t="shared" si="0"/>
        <v>92</v>
      </c>
      <c r="EG8" s="646">
        <f t="shared" si="0"/>
        <v>0</v>
      </c>
      <c r="EH8" s="647">
        <f t="shared" si="0"/>
        <v>0</v>
      </c>
      <c r="EI8" s="648">
        <f t="shared" si="0"/>
        <v>23.021999999999998</v>
      </c>
      <c r="EJ8" s="645">
        <f t="shared" si="0"/>
        <v>23.021999999999998</v>
      </c>
      <c r="EK8" s="649">
        <f t="shared" si="0"/>
        <v>0</v>
      </c>
      <c r="EL8" s="644">
        <f t="shared" si="0"/>
        <v>1396.9780000000001</v>
      </c>
      <c r="EM8" s="645">
        <f t="shared" si="0"/>
        <v>1396.9780000000001</v>
      </c>
      <c r="EN8" s="650">
        <f t="shared" si="0"/>
        <v>0</v>
      </c>
      <c r="EO8" s="651">
        <f t="shared" si="14"/>
        <v>0</v>
      </c>
    </row>
    <row r="9" spans="1:145" ht="15" customHeight="1">
      <c r="A9" s="561" t="s">
        <v>74</v>
      </c>
      <c r="B9" s="562">
        <v>73</v>
      </c>
      <c r="C9" s="563">
        <v>-5</v>
      </c>
      <c r="D9" s="564">
        <v>-5</v>
      </c>
      <c r="E9" s="564">
        <v>0</v>
      </c>
      <c r="F9" s="564">
        <v>0</v>
      </c>
      <c r="G9" s="563">
        <v>10</v>
      </c>
      <c r="H9" s="564">
        <v>9.44</v>
      </c>
      <c r="I9" s="565">
        <v>0.56000000000000005</v>
      </c>
      <c r="J9" s="566">
        <f t="shared" si="1"/>
        <v>68</v>
      </c>
      <c r="K9" s="567">
        <v>47.784999999999997</v>
      </c>
      <c r="L9" s="568">
        <v>20.215</v>
      </c>
      <c r="M9" s="569">
        <v>87</v>
      </c>
      <c r="N9" s="570">
        <v>9</v>
      </c>
      <c r="O9" s="571">
        <v>5.16</v>
      </c>
      <c r="P9" s="572">
        <v>1.28</v>
      </c>
      <c r="Q9" s="572">
        <v>2.56</v>
      </c>
      <c r="R9" s="573">
        <v>2</v>
      </c>
      <c r="S9" s="572">
        <v>1.5</v>
      </c>
      <c r="T9" s="572">
        <v>0.5</v>
      </c>
      <c r="U9" s="570">
        <f t="shared" si="2"/>
        <v>76</v>
      </c>
      <c r="V9" s="574">
        <v>57.09</v>
      </c>
      <c r="W9" s="574">
        <v>18.91</v>
      </c>
      <c r="X9" s="576">
        <v>90</v>
      </c>
      <c r="Y9" s="577">
        <v>-2</v>
      </c>
      <c r="Z9" s="578">
        <v>-2</v>
      </c>
      <c r="AA9" s="579">
        <v>0</v>
      </c>
      <c r="AB9" s="579">
        <v>0</v>
      </c>
      <c r="AC9" s="580">
        <v>1</v>
      </c>
      <c r="AD9" s="580">
        <v>0.88</v>
      </c>
      <c r="AE9" s="580">
        <v>0.12</v>
      </c>
      <c r="AF9" s="581">
        <f t="shared" si="3"/>
        <v>91</v>
      </c>
      <c r="AG9" s="680">
        <v>70.784999999999997</v>
      </c>
      <c r="AH9" s="681">
        <v>20.215</v>
      </c>
      <c r="AI9" s="584">
        <v>70</v>
      </c>
      <c r="AJ9" s="569">
        <v>-3</v>
      </c>
      <c r="AK9" s="571">
        <v>-3</v>
      </c>
      <c r="AL9" s="682">
        <v>0</v>
      </c>
      <c r="AM9" s="683">
        <v>0</v>
      </c>
      <c r="AN9" s="684">
        <v>1</v>
      </c>
      <c r="AO9" s="682">
        <v>0.84</v>
      </c>
      <c r="AP9" s="685">
        <v>0.16</v>
      </c>
      <c r="AQ9" s="589">
        <f t="shared" si="4"/>
        <v>72</v>
      </c>
      <c r="AR9" s="682">
        <v>52.436999999999998</v>
      </c>
      <c r="AS9" s="685">
        <v>19.562999999999999</v>
      </c>
      <c r="AT9" s="686">
        <v>60</v>
      </c>
      <c r="AU9" s="687">
        <v>-2</v>
      </c>
      <c r="AV9" s="608">
        <v>-2</v>
      </c>
      <c r="AW9" s="608">
        <v>0</v>
      </c>
      <c r="AX9" s="688">
        <v>0</v>
      </c>
      <c r="AY9" s="596">
        <v>0</v>
      </c>
      <c r="AZ9" s="597">
        <v>-0.06</v>
      </c>
      <c r="BA9" s="598">
        <v>0.06</v>
      </c>
      <c r="BB9" s="599">
        <f t="shared" si="5"/>
        <v>62</v>
      </c>
      <c r="BC9" s="606">
        <v>58.028999999999996</v>
      </c>
      <c r="BD9" s="689">
        <v>3.9710000000000001</v>
      </c>
      <c r="BE9" s="569">
        <v>60</v>
      </c>
      <c r="BF9" s="573">
        <v>1</v>
      </c>
      <c r="BG9" s="602">
        <v>1</v>
      </c>
      <c r="BH9" s="602">
        <v>0</v>
      </c>
      <c r="BI9" s="602">
        <v>0</v>
      </c>
      <c r="BJ9" s="690">
        <v>1</v>
      </c>
      <c r="BK9" s="603">
        <v>0.85</v>
      </c>
      <c r="BL9" s="603">
        <v>0.15</v>
      </c>
      <c r="BM9" s="570">
        <f t="shared" si="6"/>
        <v>58</v>
      </c>
      <c r="BN9" s="691">
        <v>54.028999999999996</v>
      </c>
      <c r="BO9" s="602">
        <v>3.9710000000000001</v>
      </c>
      <c r="BP9" s="604">
        <v>65</v>
      </c>
      <c r="BQ9" s="604">
        <v>3</v>
      </c>
      <c r="BR9" s="605">
        <v>2.77</v>
      </c>
      <c r="BS9" s="608">
        <v>0.06</v>
      </c>
      <c r="BT9" s="608">
        <v>0.17</v>
      </c>
      <c r="BU9" s="607">
        <v>1</v>
      </c>
      <c r="BV9" s="608">
        <v>0.86</v>
      </c>
      <c r="BW9" s="608">
        <v>0.14000000000000001</v>
      </c>
      <c r="BX9" s="604">
        <f t="shared" si="7"/>
        <v>61</v>
      </c>
      <c r="BY9" s="605">
        <v>61</v>
      </c>
      <c r="BZ9" s="692">
        <v>0</v>
      </c>
      <c r="CA9" s="611">
        <v>72</v>
      </c>
      <c r="CB9" s="612">
        <v>-3</v>
      </c>
      <c r="CC9" s="613">
        <v>-3</v>
      </c>
      <c r="CD9" s="613">
        <v>0</v>
      </c>
      <c r="CE9" s="613">
        <v>0</v>
      </c>
      <c r="CF9" s="612">
        <v>0</v>
      </c>
      <c r="CG9" s="613">
        <v>0</v>
      </c>
      <c r="CH9" s="613">
        <v>0</v>
      </c>
      <c r="CI9" s="614">
        <f t="shared" si="8"/>
        <v>75</v>
      </c>
      <c r="CJ9" s="615">
        <v>75</v>
      </c>
      <c r="CK9" s="675">
        <v>0</v>
      </c>
      <c r="CL9" s="693">
        <v>78</v>
      </c>
      <c r="CM9" s="618">
        <v>2</v>
      </c>
      <c r="CN9" s="619">
        <v>0.9</v>
      </c>
      <c r="CO9" s="619">
        <v>0.9</v>
      </c>
      <c r="CP9" s="694">
        <v>0.2</v>
      </c>
      <c r="CQ9" s="618">
        <v>1</v>
      </c>
      <c r="CR9" s="695">
        <v>0.8</v>
      </c>
      <c r="CS9" s="696">
        <v>0.2</v>
      </c>
      <c r="CT9" s="618">
        <f t="shared" si="9"/>
        <v>75</v>
      </c>
      <c r="CU9" s="697">
        <v>75</v>
      </c>
      <c r="CV9" s="698">
        <v>0</v>
      </c>
      <c r="CW9" s="625">
        <v>100</v>
      </c>
      <c r="CX9" s="613">
        <v>11</v>
      </c>
      <c r="CY9" s="626">
        <v>7.35</v>
      </c>
      <c r="CZ9" s="626">
        <v>1.28</v>
      </c>
      <c r="DA9" s="626">
        <v>2.37</v>
      </c>
      <c r="DB9" s="699">
        <v>1</v>
      </c>
      <c r="DC9" s="682">
        <v>0.11</v>
      </c>
      <c r="DD9" s="682">
        <v>0.89</v>
      </c>
      <c r="DE9" s="629">
        <f t="shared" si="10"/>
        <v>88</v>
      </c>
      <c r="DF9" s="700">
        <v>0</v>
      </c>
      <c r="DG9" s="616">
        <v>88</v>
      </c>
      <c r="DH9" s="632">
        <v>70</v>
      </c>
      <c r="DI9" s="607">
        <v>-5</v>
      </c>
      <c r="DJ9" s="633">
        <v>-5</v>
      </c>
      <c r="DK9" s="633">
        <v>0</v>
      </c>
      <c r="DL9" s="633">
        <v>0</v>
      </c>
      <c r="DM9" s="607">
        <v>1</v>
      </c>
      <c r="DN9" s="680">
        <v>0.47</v>
      </c>
      <c r="DO9" s="680">
        <v>0.53</v>
      </c>
      <c r="DP9" s="607">
        <f t="shared" si="11"/>
        <v>74</v>
      </c>
      <c r="DQ9" s="701">
        <v>0</v>
      </c>
      <c r="DR9" s="702">
        <v>74</v>
      </c>
      <c r="DS9" s="637">
        <v>85</v>
      </c>
      <c r="DT9" s="638">
        <v>-1</v>
      </c>
      <c r="DU9" s="638">
        <v>-1</v>
      </c>
      <c r="DV9" s="639">
        <v>0</v>
      </c>
      <c r="DW9" s="639">
        <v>0</v>
      </c>
      <c r="DX9" s="640">
        <v>2</v>
      </c>
      <c r="DY9" s="640">
        <v>0.75</v>
      </c>
      <c r="DZ9" s="640">
        <v>1.25</v>
      </c>
      <c r="EA9" s="641">
        <f t="shared" si="12"/>
        <v>84</v>
      </c>
      <c r="EB9" s="642">
        <v>0</v>
      </c>
      <c r="EC9" s="703">
        <v>84</v>
      </c>
      <c r="ED9" s="644">
        <f t="shared" si="13"/>
        <v>910</v>
      </c>
      <c r="EE9" s="645">
        <f t="shared" si="0"/>
        <v>5</v>
      </c>
      <c r="EF9" s="646">
        <f t="shared" si="0"/>
        <v>-3.8200000000000003</v>
      </c>
      <c r="EG9" s="646">
        <f t="shared" si="0"/>
        <v>3.5200000000000005</v>
      </c>
      <c r="EH9" s="647">
        <f t="shared" si="0"/>
        <v>5.3000000000000007</v>
      </c>
      <c r="EI9" s="648">
        <f t="shared" si="0"/>
        <v>21</v>
      </c>
      <c r="EJ9" s="645">
        <f t="shared" si="0"/>
        <v>16.439999999999998</v>
      </c>
      <c r="EK9" s="649">
        <f t="shared" si="0"/>
        <v>4.5599999999999996</v>
      </c>
      <c r="EL9" s="644">
        <f t="shared" si="0"/>
        <v>884</v>
      </c>
      <c r="EM9" s="645">
        <f t="shared" si="0"/>
        <v>551.15499999999997</v>
      </c>
      <c r="EN9" s="650">
        <f t="shared" si="0"/>
        <v>332.84500000000003</v>
      </c>
      <c r="EO9" s="651">
        <f t="shared" si="14"/>
        <v>342.70500000000004</v>
      </c>
    </row>
    <row r="10" spans="1:145" ht="15" customHeight="1">
      <c r="A10" s="704" t="s">
        <v>75</v>
      </c>
      <c r="B10" s="562">
        <v>288</v>
      </c>
      <c r="C10" s="563">
        <v>1</v>
      </c>
      <c r="D10" s="564">
        <v>1</v>
      </c>
      <c r="E10" s="564">
        <v>0</v>
      </c>
      <c r="F10" s="564">
        <v>0</v>
      </c>
      <c r="G10" s="563">
        <v>44</v>
      </c>
      <c r="H10" s="564">
        <v>0.84000000000000341</v>
      </c>
      <c r="I10" s="565">
        <v>43.16</v>
      </c>
      <c r="J10" s="566">
        <f t="shared" si="1"/>
        <v>243</v>
      </c>
      <c r="K10" s="567">
        <v>241.994</v>
      </c>
      <c r="L10" s="568">
        <v>1.006</v>
      </c>
      <c r="M10" s="569">
        <v>250</v>
      </c>
      <c r="N10" s="570">
        <v>-5</v>
      </c>
      <c r="O10" s="571">
        <v>-5</v>
      </c>
      <c r="P10" s="572">
        <v>0</v>
      </c>
      <c r="Q10" s="572">
        <v>0</v>
      </c>
      <c r="R10" s="573">
        <v>41</v>
      </c>
      <c r="S10" s="572">
        <v>0.53000000000000114</v>
      </c>
      <c r="T10" s="572">
        <v>40.47</v>
      </c>
      <c r="U10" s="570">
        <f t="shared" si="2"/>
        <v>214</v>
      </c>
      <c r="V10" s="574">
        <v>213.05799999999999</v>
      </c>
      <c r="W10" s="574">
        <v>0.94200000000000006</v>
      </c>
      <c r="X10" s="705">
        <v>290</v>
      </c>
      <c r="Y10" s="577">
        <v>-4</v>
      </c>
      <c r="Z10" s="578">
        <v>-4</v>
      </c>
      <c r="AA10" s="579">
        <v>0</v>
      </c>
      <c r="AB10" s="579">
        <v>0</v>
      </c>
      <c r="AC10" s="580">
        <v>44</v>
      </c>
      <c r="AD10" s="580">
        <v>0.72999999999999687</v>
      </c>
      <c r="AE10" s="580">
        <v>43.27</v>
      </c>
      <c r="AF10" s="581">
        <f t="shared" si="3"/>
        <v>250</v>
      </c>
      <c r="AG10" s="680">
        <v>248.994</v>
      </c>
      <c r="AH10" s="681">
        <v>1.006</v>
      </c>
      <c r="AI10" s="584">
        <v>300</v>
      </c>
      <c r="AJ10" s="569">
        <v>-7</v>
      </c>
      <c r="AK10" s="571">
        <v>-7</v>
      </c>
      <c r="AL10" s="682">
        <v>0</v>
      </c>
      <c r="AM10" s="683">
        <v>0</v>
      </c>
      <c r="AN10" s="706">
        <v>0.84499999999999997</v>
      </c>
      <c r="AO10" s="629">
        <v>0.84499999999999997</v>
      </c>
      <c r="AP10" s="707">
        <v>0</v>
      </c>
      <c r="AQ10" s="589">
        <f t="shared" si="4"/>
        <v>306.15499999999997</v>
      </c>
      <c r="AR10" s="682">
        <v>304.66099999999994</v>
      </c>
      <c r="AS10" s="685">
        <v>1.494</v>
      </c>
      <c r="AT10" s="686">
        <v>304</v>
      </c>
      <c r="AU10" s="687">
        <v>-4</v>
      </c>
      <c r="AV10" s="608">
        <v>-4</v>
      </c>
      <c r="AW10" s="608">
        <v>0</v>
      </c>
      <c r="AX10" s="688">
        <v>0</v>
      </c>
      <c r="AY10" s="596">
        <v>46.792999999999999</v>
      </c>
      <c r="AZ10" s="597">
        <v>3.0000000000001137E-3</v>
      </c>
      <c r="BA10" s="598">
        <v>46.79</v>
      </c>
      <c r="BB10" s="599">
        <f t="shared" si="5"/>
        <v>261.20699999999999</v>
      </c>
      <c r="BC10" s="606">
        <v>260.52299999999997</v>
      </c>
      <c r="BD10" s="689">
        <v>0.68399999999999994</v>
      </c>
      <c r="BE10" s="569">
        <v>295</v>
      </c>
      <c r="BF10" s="573">
        <v>-16</v>
      </c>
      <c r="BG10" s="602">
        <v>-16</v>
      </c>
      <c r="BH10" s="602">
        <v>0</v>
      </c>
      <c r="BI10" s="602">
        <v>0</v>
      </c>
      <c r="BJ10" s="573">
        <v>46.975000000000001</v>
      </c>
      <c r="BK10" s="603">
        <v>1.1850000000000001</v>
      </c>
      <c r="BL10" s="603">
        <v>45.79</v>
      </c>
      <c r="BM10" s="570">
        <f t="shared" si="6"/>
        <v>264.02499999999998</v>
      </c>
      <c r="BN10" s="603">
        <v>263.93799999999999</v>
      </c>
      <c r="BO10" s="602">
        <v>8.6999999999999994E-2</v>
      </c>
      <c r="BP10" s="604">
        <v>288</v>
      </c>
      <c r="BQ10" s="604">
        <v>0</v>
      </c>
      <c r="BR10" s="605">
        <v>0</v>
      </c>
      <c r="BS10" s="608">
        <v>0</v>
      </c>
      <c r="BT10" s="608">
        <v>0</v>
      </c>
      <c r="BU10" s="581">
        <v>53</v>
      </c>
      <c r="BV10" s="608">
        <v>0.93</v>
      </c>
      <c r="BW10" s="608">
        <v>52.07</v>
      </c>
      <c r="BX10" s="581">
        <f t="shared" si="7"/>
        <v>235</v>
      </c>
      <c r="BY10" s="597">
        <v>235</v>
      </c>
      <c r="BZ10" s="692">
        <v>0</v>
      </c>
      <c r="CA10" s="611">
        <v>254</v>
      </c>
      <c r="CB10" s="612">
        <v>-23</v>
      </c>
      <c r="CC10" s="613">
        <v>-23</v>
      </c>
      <c r="CD10" s="613">
        <v>0</v>
      </c>
      <c r="CE10" s="613">
        <v>0</v>
      </c>
      <c r="CF10" s="612">
        <v>35</v>
      </c>
      <c r="CG10" s="613">
        <v>0.93999999999999773</v>
      </c>
      <c r="CH10" s="613">
        <v>34.06</v>
      </c>
      <c r="CI10" s="614">
        <f t="shared" si="8"/>
        <v>242</v>
      </c>
      <c r="CJ10" s="615">
        <v>242</v>
      </c>
      <c r="CK10" s="675">
        <v>0</v>
      </c>
      <c r="CL10" s="693">
        <v>248</v>
      </c>
      <c r="CM10" s="618">
        <v>16</v>
      </c>
      <c r="CN10" s="619">
        <v>16</v>
      </c>
      <c r="CO10" s="619">
        <v>0</v>
      </c>
      <c r="CP10" s="694">
        <v>0</v>
      </c>
      <c r="CQ10" s="618">
        <v>58</v>
      </c>
      <c r="CR10" s="695">
        <v>0.88000000000000256</v>
      </c>
      <c r="CS10" s="696">
        <v>57.12</v>
      </c>
      <c r="CT10" s="618">
        <f t="shared" si="9"/>
        <v>174</v>
      </c>
      <c r="CU10" s="697">
        <v>170.69900000000001</v>
      </c>
      <c r="CV10" s="698">
        <v>3.3009999999999997</v>
      </c>
      <c r="CW10" s="625">
        <v>279</v>
      </c>
      <c r="CX10" s="613">
        <v>-6</v>
      </c>
      <c r="CY10" s="626">
        <v>-6</v>
      </c>
      <c r="CZ10" s="626">
        <v>0</v>
      </c>
      <c r="DA10" s="626">
        <v>0</v>
      </c>
      <c r="DB10" s="699">
        <v>44</v>
      </c>
      <c r="DC10" s="682">
        <v>0.95000000000000284</v>
      </c>
      <c r="DD10" s="682">
        <v>43.05</v>
      </c>
      <c r="DE10" s="629">
        <f t="shared" si="10"/>
        <v>241</v>
      </c>
      <c r="DF10" s="700">
        <v>241</v>
      </c>
      <c r="DG10" s="616">
        <v>0</v>
      </c>
      <c r="DH10" s="632">
        <v>297</v>
      </c>
      <c r="DI10" s="607">
        <v>-4</v>
      </c>
      <c r="DJ10" s="633">
        <v>-4</v>
      </c>
      <c r="DK10" s="633">
        <v>0</v>
      </c>
      <c r="DL10" s="633">
        <v>0</v>
      </c>
      <c r="DM10" s="607">
        <v>43</v>
      </c>
      <c r="DN10" s="680">
        <v>1.1299999999999999</v>
      </c>
      <c r="DO10" s="680">
        <v>41.87</v>
      </c>
      <c r="DP10" s="607">
        <f t="shared" si="11"/>
        <v>258</v>
      </c>
      <c r="DQ10" s="701">
        <v>256.55200000000002</v>
      </c>
      <c r="DR10" s="702">
        <v>1.448</v>
      </c>
      <c r="DS10" s="637">
        <v>344</v>
      </c>
      <c r="DT10" s="638">
        <v>-2</v>
      </c>
      <c r="DU10" s="638">
        <v>-2</v>
      </c>
      <c r="DV10" s="639">
        <v>0</v>
      </c>
      <c r="DW10" s="639">
        <v>0</v>
      </c>
      <c r="DX10" s="640">
        <v>46</v>
      </c>
      <c r="DY10" s="640">
        <v>0.84000000000000341</v>
      </c>
      <c r="DZ10" s="640">
        <v>45.16</v>
      </c>
      <c r="EA10" s="641">
        <f t="shared" si="12"/>
        <v>300</v>
      </c>
      <c r="EB10" s="642">
        <v>298.17099999999999</v>
      </c>
      <c r="EC10" s="643">
        <v>1.829</v>
      </c>
      <c r="ED10" s="644">
        <f t="shared" si="13"/>
        <v>3437</v>
      </c>
      <c r="EE10" s="645">
        <f t="shared" si="0"/>
        <v>-54</v>
      </c>
      <c r="EF10" s="646">
        <f t="shared" si="0"/>
        <v>-54</v>
      </c>
      <c r="EG10" s="646">
        <f t="shared" si="0"/>
        <v>0</v>
      </c>
      <c r="EH10" s="647">
        <f t="shared" si="0"/>
        <v>0</v>
      </c>
      <c r="EI10" s="648">
        <f t="shared" si="0"/>
        <v>502.613</v>
      </c>
      <c r="EJ10" s="645">
        <f t="shared" si="0"/>
        <v>9.8030000000000079</v>
      </c>
      <c r="EK10" s="649">
        <f t="shared" si="0"/>
        <v>492.81000000000006</v>
      </c>
      <c r="EL10" s="644">
        <f t="shared" si="0"/>
        <v>2988.3870000000002</v>
      </c>
      <c r="EM10" s="645">
        <f t="shared" si="0"/>
        <v>2976.59</v>
      </c>
      <c r="EN10" s="650">
        <f t="shared" si="0"/>
        <v>11.797000000000001</v>
      </c>
      <c r="EO10" s="651">
        <f t="shared" si="14"/>
        <v>504.60700000000008</v>
      </c>
    </row>
    <row r="11" spans="1:145" ht="15" customHeight="1">
      <c r="A11" s="561" t="s">
        <v>76</v>
      </c>
      <c r="B11" s="562">
        <v>7</v>
      </c>
      <c r="C11" s="563">
        <v>7</v>
      </c>
      <c r="D11" s="564">
        <v>0.8</v>
      </c>
      <c r="E11" s="564">
        <v>0.7</v>
      </c>
      <c r="F11" s="564">
        <v>5.5</v>
      </c>
      <c r="G11" s="563">
        <v>0</v>
      </c>
      <c r="H11" s="564">
        <v>0</v>
      </c>
      <c r="I11" s="565">
        <v>0</v>
      </c>
      <c r="J11" s="566">
        <f t="shared" si="1"/>
        <v>0</v>
      </c>
      <c r="K11" s="567">
        <v>0</v>
      </c>
      <c r="L11" s="568">
        <v>0</v>
      </c>
      <c r="M11" s="569">
        <v>5</v>
      </c>
      <c r="N11" s="570">
        <v>5</v>
      </c>
      <c r="O11" s="571">
        <v>0.42</v>
      </c>
      <c r="P11" s="572">
        <v>0.7</v>
      </c>
      <c r="Q11" s="572">
        <v>3.88</v>
      </c>
      <c r="R11" s="690">
        <v>0</v>
      </c>
      <c r="S11" s="572">
        <v>0</v>
      </c>
      <c r="T11" s="572">
        <v>0</v>
      </c>
      <c r="U11" s="708">
        <f t="shared" si="2"/>
        <v>0</v>
      </c>
      <c r="V11" s="574">
        <v>0</v>
      </c>
      <c r="W11" s="709">
        <v>0</v>
      </c>
      <c r="X11" s="576">
        <v>6</v>
      </c>
      <c r="Y11" s="577">
        <v>6</v>
      </c>
      <c r="Z11" s="578">
        <v>4.62</v>
      </c>
      <c r="AA11" s="579">
        <v>0.22</v>
      </c>
      <c r="AB11" s="579">
        <v>1.1599999999999999</v>
      </c>
      <c r="AC11" s="580">
        <v>0</v>
      </c>
      <c r="AD11" s="580">
        <v>0</v>
      </c>
      <c r="AE11" s="580">
        <v>0</v>
      </c>
      <c r="AF11" s="581">
        <f t="shared" si="3"/>
        <v>0</v>
      </c>
      <c r="AG11" s="680">
        <v>0</v>
      </c>
      <c r="AH11" s="681">
        <v>0</v>
      </c>
      <c r="AI11" s="584">
        <v>4</v>
      </c>
      <c r="AJ11" s="569">
        <v>4</v>
      </c>
      <c r="AK11" s="571">
        <v>0.3</v>
      </c>
      <c r="AL11" s="682">
        <v>0.7</v>
      </c>
      <c r="AM11" s="683">
        <v>3</v>
      </c>
      <c r="AN11" s="684">
        <v>0</v>
      </c>
      <c r="AO11" s="682">
        <v>0</v>
      </c>
      <c r="AP11" s="685">
        <v>0</v>
      </c>
      <c r="AQ11" s="589">
        <f t="shared" si="4"/>
        <v>0</v>
      </c>
      <c r="AR11" s="682">
        <v>0</v>
      </c>
      <c r="AS11" s="685">
        <v>0</v>
      </c>
      <c r="AT11" s="686">
        <v>3</v>
      </c>
      <c r="AU11" s="687">
        <v>3</v>
      </c>
      <c r="AV11" s="608">
        <v>1.66</v>
      </c>
      <c r="AW11" s="608">
        <v>0.7</v>
      </c>
      <c r="AX11" s="688">
        <v>0.64</v>
      </c>
      <c r="AY11" s="596">
        <v>0</v>
      </c>
      <c r="AZ11" s="597">
        <v>0</v>
      </c>
      <c r="BA11" s="598">
        <v>0</v>
      </c>
      <c r="BB11" s="599">
        <f t="shared" si="5"/>
        <v>0</v>
      </c>
      <c r="BC11" s="606">
        <v>0</v>
      </c>
      <c r="BD11" s="689">
        <v>0</v>
      </c>
      <c r="BE11" s="569">
        <v>5</v>
      </c>
      <c r="BF11" s="573">
        <v>5</v>
      </c>
      <c r="BG11" s="602">
        <v>1.43</v>
      </c>
      <c r="BH11" s="602">
        <v>0.7</v>
      </c>
      <c r="BI11" s="602">
        <v>2.87</v>
      </c>
      <c r="BJ11" s="573">
        <v>0</v>
      </c>
      <c r="BK11" s="603">
        <v>0</v>
      </c>
      <c r="BL11" s="603">
        <v>0</v>
      </c>
      <c r="BM11" s="570">
        <f t="shared" si="6"/>
        <v>0</v>
      </c>
      <c r="BN11" s="603">
        <v>0</v>
      </c>
      <c r="BO11" s="602">
        <v>0</v>
      </c>
      <c r="BP11" s="604">
        <v>2</v>
      </c>
      <c r="BQ11" s="604">
        <v>2</v>
      </c>
      <c r="BR11" s="605">
        <v>1.5</v>
      </c>
      <c r="BS11" s="608">
        <v>0.1</v>
      </c>
      <c r="BT11" s="608">
        <v>0.4</v>
      </c>
      <c r="BU11" s="607">
        <v>0</v>
      </c>
      <c r="BV11" s="608">
        <v>0</v>
      </c>
      <c r="BW11" s="608">
        <v>0</v>
      </c>
      <c r="BX11" s="604">
        <f t="shared" si="7"/>
        <v>0</v>
      </c>
      <c r="BY11" s="605">
        <v>0</v>
      </c>
      <c r="BZ11" s="692">
        <v>0</v>
      </c>
      <c r="CA11" s="611">
        <v>5</v>
      </c>
      <c r="CB11" s="612">
        <v>5</v>
      </c>
      <c r="CC11" s="613">
        <v>3.06</v>
      </c>
      <c r="CD11" s="613">
        <v>0.7</v>
      </c>
      <c r="CE11" s="613">
        <v>1.24</v>
      </c>
      <c r="CF11" s="612">
        <v>0</v>
      </c>
      <c r="CG11" s="613">
        <v>0</v>
      </c>
      <c r="CH11" s="613">
        <v>0</v>
      </c>
      <c r="CI11" s="614">
        <f t="shared" si="8"/>
        <v>0</v>
      </c>
      <c r="CJ11" s="615">
        <v>0</v>
      </c>
      <c r="CK11" s="616">
        <v>0</v>
      </c>
      <c r="CL11" s="693">
        <v>32</v>
      </c>
      <c r="CM11" s="618">
        <v>4</v>
      </c>
      <c r="CN11" s="619">
        <v>2.06</v>
      </c>
      <c r="CO11" s="619">
        <v>0.7</v>
      </c>
      <c r="CP11" s="694">
        <v>1.24</v>
      </c>
      <c r="CQ11" s="618">
        <v>25.321000000000002</v>
      </c>
      <c r="CR11" s="695">
        <v>0</v>
      </c>
      <c r="CS11" s="696">
        <v>25.321000000000002</v>
      </c>
      <c r="CT11" s="618">
        <f t="shared" si="9"/>
        <v>2.6789999999999985</v>
      </c>
      <c r="CU11" s="697">
        <v>0</v>
      </c>
      <c r="CV11" s="698">
        <v>2.6789999999999998</v>
      </c>
      <c r="CW11" s="625">
        <v>6</v>
      </c>
      <c r="CX11" s="613">
        <v>3</v>
      </c>
      <c r="CY11" s="626">
        <v>9.000000000000008E-2</v>
      </c>
      <c r="CZ11" s="615">
        <v>0.7</v>
      </c>
      <c r="DA11" s="615">
        <v>2.21</v>
      </c>
      <c r="DB11" s="667">
        <v>3</v>
      </c>
      <c r="DC11" s="655">
        <v>0</v>
      </c>
      <c r="DD11" s="655">
        <v>3.28</v>
      </c>
      <c r="DE11" s="629">
        <f t="shared" si="10"/>
        <v>0</v>
      </c>
      <c r="DF11" s="615">
        <v>0</v>
      </c>
      <c r="DG11" s="675">
        <v>0</v>
      </c>
      <c r="DH11" s="632">
        <v>8</v>
      </c>
      <c r="DI11" s="607">
        <v>3</v>
      </c>
      <c r="DJ11" s="633">
        <v>2.31</v>
      </c>
      <c r="DK11" s="676">
        <v>0.7</v>
      </c>
      <c r="DL11" s="676">
        <v>2.21</v>
      </c>
      <c r="DM11" s="677">
        <v>5</v>
      </c>
      <c r="DN11" s="653">
        <v>0</v>
      </c>
      <c r="DO11" s="653">
        <v>5</v>
      </c>
      <c r="DP11" s="677">
        <f t="shared" si="11"/>
        <v>0</v>
      </c>
      <c r="DQ11" s="676">
        <v>0</v>
      </c>
      <c r="DR11" s="678">
        <v>0</v>
      </c>
      <c r="DS11" s="637">
        <v>11</v>
      </c>
      <c r="DT11" s="638">
        <v>3</v>
      </c>
      <c r="DU11" s="638">
        <v>2.31</v>
      </c>
      <c r="DV11" s="639">
        <v>0.7</v>
      </c>
      <c r="DW11" s="639">
        <v>2.3199999999999998</v>
      </c>
      <c r="DX11" s="640">
        <v>8</v>
      </c>
      <c r="DY11" s="640">
        <v>0</v>
      </c>
      <c r="DZ11" s="640">
        <v>8</v>
      </c>
      <c r="EA11" s="641">
        <f t="shared" si="12"/>
        <v>0</v>
      </c>
      <c r="EB11" s="642">
        <v>0</v>
      </c>
      <c r="EC11" s="643">
        <v>0</v>
      </c>
      <c r="ED11" s="644">
        <f t="shared" si="13"/>
        <v>94</v>
      </c>
      <c r="EE11" s="645">
        <f t="shared" si="0"/>
        <v>50</v>
      </c>
      <c r="EF11" s="646">
        <f t="shared" si="0"/>
        <v>20.56</v>
      </c>
      <c r="EG11" s="646">
        <f t="shared" si="0"/>
        <v>7.32</v>
      </c>
      <c r="EH11" s="647">
        <f t="shared" si="0"/>
        <v>26.669999999999998</v>
      </c>
      <c r="EI11" s="648">
        <f t="shared" si="0"/>
        <v>41.320999999999998</v>
      </c>
      <c r="EJ11" s="645">
        <f t="shared" si="0"/>
        <v>0</v>
      </c>
      <c r="EK11" s="649">
        <f t="shared" si="0"/>
        <v>41.600999999999999</v>
      </c>
      <c r="EL11" s="644">
        <f t="shared" si="0"/>
        <v>2.6789999999999985</v>
      </c>
      <c r="EM11" s="645">
        <f t="shared" si="0"/>
        <v>0</v>
      </c>
      <c r="EN11" s="650">
        <f t="shared" si="0"/>
        <v>2.6789999999999998</v>
      </c>
      <c r="EO11" s="651">
        <f t="shared" si="14"/>
        <v>70.95</v>
      </c>
    </row>
    <row r="12" spans="1:145" s="679" customFormat="1" ht="15" customHeight="1">
      <c r="A12" s="561" t="s">
        <v>77</v>
      </c>
      <c r="B12" s="562">
        <v>1684</v>
      </c>
      <c r="C12" s="563">
        <v>144</v>
      </c>
      <c r="D12" s="564">
        <v>29.73</v>
      </c>
      <c r="E12" s="564">
        <v>72.11</v>
      </c>
      <c r="F12" s="564">
        <v>42.16</v>
      </c>
      <c r="G12" s="563">
        <v>30</v>
      </c>
      <c r="H12" s="564">
        <v>0</v>
      </c>
      <c r="I12" s="565">
        <v>30</v>
      </c>
      <c r="J12" s="566">
        <f t="shared" si="1"/>
        <v>1510</v>
      </c>
      <c r="K12" s="567">
        <v>0</v>
      </c>
      <c r="L12" s="568">
        <v>1510</v>
      </c>
      <c r="M12" s="569">
        <v>1768</v>
      </c>
      <c r="N12" s="570">
        <v>-5</v>
      </c>
      <c r="O12" s="571">
        <v>-5</v>
      </c>
      <c r="P12" s="572">
        <v>0</v>
      </c>
      <c r="Q12" s="572">
        <v>0</v>
      </c>
      <c r="R12" s="573">
        <v>28</v>
      </c>
      <c r="S12" s="572">
        <v>0</v>
      </c>
      <c r="T12" s="572">
        <v>28</v>
      </c>
      <c r="U12" s="570">
        <f t="shared" si="2"/>
        <v>1745</v>
      </c>
      <c r="V12" s="574">
        <v>0</v>
      </c>
      <c r="W12" s="710">
        <v>1745</v>
      </c>
      <c r="X12" s="576">
        <v>1938</v>
      </c>
      <c r="Y12" s="577">
        <v>15</v>
      </c>
      <c r="Z12" s="578">
        <v>3.31</v>
      </c>
      <c r="AA12" s="579">
        <v>8.1</v>
      </c>
      <c r="AB12" s="579">
        <v>3.59</v>
      </c>
      <c r="AC12" s="580">
        <v>30</v>
      </c>
      <c r="AD12" s="580">
        <v>0</v>
      </c>
      <c r="AE12" s="580">
        <v>30</v>
      </c>
      <c r="AF12" s="581">
        <f t="shared" si="3"/>
        <v>1893</v>
      </c>
      <c r="AG12" s="653">
        <v>0</v>
      </c>
      <c r="AH12" s="654">
        <v>1893</v>
      </c>
      <c r="AI12" s="584">
        <v>1470</v>
      </c>
      <c r="AJ12" s="569">
        <v>-45</v>
      </c>
      <c r="AK12" s="571">
        <v>-45</v>
      </c>
      <c r="AL12" s="655">
        <v>0</v>
      </c>
      <c r="AM12" s="656">
        <v>0</v>
      </c>
      <c r="AN12" s="711">
        <v>29</v>
      </c>
      <c r="AO12" s="655">
        <v>0</v>
      </c>
      <c r="AP12" s="659">
        <v>29</v>
      </c>
      <c r="AQ12" s="589">
        <f t="shared" si="4"/>
        <v>1486</v>
      </c>
      <c r="AR12" s="655">
        <v>0</v>
      </c>
      <c r="AS12" s="659">
        <v>1486</v>
      </c>
      <c r="AT12" s="686">
        <v>1561</v>
      </c>
      <c r="AU12" s="687">
        <v>-36</v>
      </c>
      <c r="AV12" s="608">
        <v>-36</v>
      </c>
      <c r="AW12" s="608">
        <v>0</v>
      </c>
      <c r="AX12" s="688">
        <v>0</v>
      </c>
      <c r="AY12" s="596">
        <v>23</v>
      </c>
      <c r="AZ12" s="597">
        <v>0</v>
      </c>
      <c r="BA12" s="598">
        <v>23</v>
      </c>
      <c r="BB12" s="599">
        <f t="shared" si="5"/>
        <v>1574</v>
      </c>
      <c r="BC12" s="663">
        <v>0</v>
      </c>
      <c r="BD12" s="664">
        <v>1574</v>
      </c>
      <c r="BE12" s="569">
        <v>1703</v>
      </c>
      <c r="BF12" s="573">
        <v>-43</v>
      </c>
      <c r="BG12" s="602">
        <v>-43</v>
      </c>
      <c r="BH12" s="602">
        <v>0</v>
      </c>
      <c r="BI12" s="602">
        <v>0</v>
      </c>
      <c r="BJ12" s="573">
        <v>29</v>
      </c>
      <c r="BK12" s="603">
        <v>0</v>
      </c>
      <c r="BL12" s="603">
        <v>29</v>
      </c>
      <c r="BM12" s="570">
        <f t="shared" si="6"/>
        <v>1717</v>
      </c>
      <c r="BN12" s="603">
        <v>0</v>
      </c>
      <c r="BO12" s="602">
        <v>1717</v>
      </c>
      <c r="BP12" s="604">
        <v>1444</v>
      </c>
      <c r="BQ12" s="604">
        <v>3</v>
      </c>
      <c r="BR12" s="605">
        <v>1.34</v>
      </c>
      <c r="BS12" s="663">
        <v>1.36</v>
      </c>
      <c r="BT12" s="663">
        <v>0.3</v>
      </c>
      <c r="BU12" s="607">
        <v>30</v>
      </c>
      <c r="BV12" s="608">
        <v>0</v>
      </c>
      <c r="BW12" s="608">
        <v>30</v>
      </c>
      <c r="BX12" s="604">
        <f t="shared" si="7"/>
        <v>1411</v>
      </c>
      <c r="BY12" s="665">
        <v>0</v>
      </c>
      <c r="BZ12" s="666">
        <v>1411</v>
      </c>
      <c r="CA12" s="611">
        <v>745</v>
      </c>
      <c r="CB12" s="612">
        <v>-55</v>
      </c>
      <c r="CC12" s="613">
        <v>-55</v>
      </c>
      <c r="CD12" s="667">
        <v>0</v>
      </c>
      <c r="CE12" s="613">
        <v>0</v>
      </c>
      <c r="CF12" s="668">
        <v>30</v>
      </c>
      <c r="CG12" s="667">
        <v>0</v>
      </c>
      <c r="CH12" s="667">
        <v>30</v>
      </c>
      <c r="CI12" s="614">
        <f t="shared" si="8"/>
        <v>770</v>
      </c>
      <c r="CJ12" s="615">
        <v>0</v>
      </c>
      <c r="CK12" s="616">
        <v>770</v>
      </c>
      <c r="CL12" s="669">
        <v>1845</v>
      </c>
      <c r="CM12" s="618">
        <v>167</v>
      </c>
      <c r="CN12" s="619">
        <v>100.04</v>
      </c>
      <c r="CO12" s="619">
        <v>50</v>
      </c>
      <c r="CP12" s="670">
        <v>16.96</v>
      </c>
      <c r="CQ12" s="671">
        <v>29</v>
      </c>
      <c r="CR12" s="672">
        <v>0</v>
      </c>
      <c r="CS12" s="673">
        <v>29</v>
      </c>
      <c r="CT12" s="618">
        <f t="shared" si="9"/>
        <v>1649</v>
      </c>
      <c r="CU12" s="642">
        <v>0</v>
      </c>
      <c r="CV12" s="674">
        <v>1649</v>
      </c>
      <c r="CW12" s="625">
        <v>1923</v>
      </c>
      <c r="CX12" s="613">
        <v>164</v>
      </c>
      <c r="CY12" s="626">
        <v>38.049999999999997</v>
      </c>
      <c r="CZ12" s="626">
        <v>92.33</v>
      </c>
      <c r="DA12" s="626">
        <v>33.619999999999997</v>
      </c>
      <c r="DB12" s="699">
        <v>30</v>
      </c>
      <c r="DC12" s="682">
        <v>0</v>
      </c>
      <c r="DD12" s="682">
        <v>30</v>
      </c>
      <c r="DE12" s="629">
        <f t="shared" si="10"/>
        <v>1729</v>
      </c>
      <c r="DF12" s="700">
        <v>0</v>
      </c>
      <c r="DG12" s="616">
        <v>1729</v>
      </c>
      <c r="DH12" s="632">
        <v>1828</v>
      </c>
      <c r="DI12" s="607">
        <v>177</v>
      </c>
      <c r="DJ12" s="633">
        <v>38.130000000000003</v>
      </c>
      <c r="DK12" s="633">
        <v>96.15</v>
      </c>
      <c r="DL12" s="633">
        <v>42.72</v>
      </c>
      <c r="DM12" s="607">
        <v>29</v>
      </c>
      <c r="DN12" s="680">
        <v>0</v>
      </c>
      <c r="DO12" s="680">
        <v>29</v>
      </c>
      <c r="DP12" s="607">
        <f t="shared" si="11"/>
        <v>1622</v>
      </c>
      <c r="DQ12" s="701">
        <v>0</v>
      </c>
      <c r="DR12" s="702">
        <v>1622</v>
      </c>
      <c r="DS12" s="637">
        <v>1835</v>
      </c>
      <c r="DT12" s="638">
        <v>110</v>
      </c>
      <c r="DU12" s="638">
        <v>23.79</v>
      </c>
      <c r="DV12" s="639">
        <v>57.7</v>
      </c>
      <c r="DW12" s="639">
        <v>28.51</v>
      </c>
      <c r="DX12" s="640">
        <v>30</v>
      </c>
      <c r="DY12" s="640">
        <v>0</v>
      </c>
      <c r="DZ12" s="640">
        <v>30</v>
      </c>
      <c r="EA12" s="641">
        <f t="shared" si="12"/>
        <v>1695</v>
      </c>
      <c r="EB12" s="642">
        <v>0</v>
      </c>
      <c r="EC12" s="703">
        <v>1695</v>
      </c>
      <c r="ED12" s="644">
        <f t="shared" si="13"/>
        <v>19744</v>
      </c>
      <c r="EE12" s="645">
        <f t="shared" si="0"/>
        <v>596</v>
      </c>
      <c r="EF12" s="646">
        <f t="shared" si="0"/>
        <v>50.39</v>
      </c>
      <c r="EG12" s="646">
        <f t="shared" si="0"/>
        <v>377.74999999999994</v>
      </c>
      <c r="EH12" s="647">
        <f t="shared" si="0"/>
        <v>167.85999999999999</v>
      </c>
      <c r="EI12" s="648">
        <f t="shared" si="0"/>
        <v>347</v>
      </c>
      <c r="EJ12" s="645">
        <f t="shared" si="0"/>
        <v>0</v>
      </c>
      <c r="EK12" s="649">
        <f t="shared" si="0"/>
        <v>347</v>
      </c>
      <c r="EL12" s="644">
        <f t="shared" si="0"/>
        <v>18801</v>
      </c>
      <c r="EM12" s="645">
        <f t="shared" si="0"/>
        <v>0</v>
      </c>
      <c r="EN12" s="650">
        <f t="shared" si="0"/>
        <v>18801</v>
      </c>
      <c r="EO12" s="651">
        <f t="shared" si="14"/>
        <v>19315.86</v>
      </c>
    </row>
    <row r="13" spans="1:145" s="679" customFormat="1" ht="15" customHeight="1">
      <c r="A13" s="704" t="s">
        <v>78</v>
      </c>
      <c r="B13" s="562">
        <v>1562</v>
      </c>
      <c r="C13" s="563">
        <v>77</v>
      </c>
      <c r="D13" s="564">
        <v>6</v>
      </c>
      <c r="E13" s="564">
        <v>10.51</v>
      </c>
      <c r="F13" s="564">
        <v>60.49</v>
      </c>
      <c r="G13" s="563">
        <v>888</v>
      </c>
      <c r="H13" s="564">
        <v>0</v>
      </c>
      <c r="I13" s="565">
        <v>888</v>
      </c>
      <c r="J13" s="566">
        <f t="shared" si="1"/>
        <v>597</v>
      </c>
      <c r="K13" s="567">
        <v>0</v>
      </c>
      <c r="L13" s="568">
        <v>597</v>
      </c>
      <c r="M13" s="569">
        <v>1381</v>
      </c>
      <c r="N13" s="570">
        <v>75</v>
      </c>
      <c r="O13" s="571">
        <v>6.44</v>
      </c>
      <c r="P13" s="572">
        <v>12.06</v>
      </c>
      <c r="Q13" s="572">
        <v>56.5</v>
      </c>
      <c r="R13" s="573">
        <v>854</v>
      </c>
      <c r="S13" s="572">
        <v>0</v>
      </c>
      <c r="T13" s="572">
        <v>854</v>
      </c>
      <c r="U13" s="570">
        <f t="shared" si="2"/>
        <v>452</v>
      </c>
      <c r="V13" s="574">
        <v>0</v>
      </c>
      <c r="W13" s="575">
        <v>452</v>
      </c>
      <c r="X13" s="576">
        <v>1397</v>
      </c>
      <c r="Y13" s="577">
        <v>86</v>
      </c>
      <c r="Z13" s="578">
        <v>8.35</v>
      </c>
      <c r="AA13" s="579">
        <v>14.62</v>
      </c>
      <c r="AB13" s="579">
        <v>63.03</v>
      </c>
      <c r="AC13" s="580">
        <v>911</v>
      </c>
      <c r="AD13" s="580">
        <v>0</v>
      </c>
      <c r="AE13" s="580">
        <v>911</v>
      </c>
      <c r="AF13" s="581">
        <f t="shared" si="3"/>
        <v>400</v>
      </c>
      <c r="AG13" s="653">
        <v>0</v>
      </c>
      <c r="AH13" s="654">
        <v>400</v>
      </c>
      <c r="AI13" s="584">
        <v>1177</v>
      </c>
      <c r="AJ13" s="569">
        <v>87</v>
      </c>
      <c r="AK13" s="571">
        <v>10.8</v>
      </c>
      <c r="AL13" s="655">
        <v>19.5</v>
      </c>
      <c r="AM13" s="656">
        <v>56.7</v>
      </c>
      <c r="AN13" s="711">
        <v>860</v>
      </c>
      <c r="AO13" s="655">
        <v>0</v>
      </c>
      <c r="AP13" s="659">
        <v>860</v>
      </c>
      <c r="AQ13" s="589">
        <f t="shared" si="4"/>
        <v>230</v>
      </c>
      <c r="AR13" s="655">
        <v>0</v>
      </c>
      <c r="AS13" s="659">
        <v>230</v>
      </c>
      <c r="AT13" s="686">
        <v>721</v>
      </c>
      <c r="AU13" s="687">
        <v>-58</v>
      </c>
      <c r="AV13" s="608">
        <v>-58</v>
      </c>
      <c r="AW13" s="608">
        <v>0</v>
      </c>
      <c r="AX13" s="688">
        <v>0</v>
      </c>
      <c r="AY13" s="596">
        <v>687</v>
      </c>
      <c r="AZ13" s="597">
        <v>0</v>
      </c>
      <c r="BA13" s="598">
        <v>687</v>
      </c>
      <c r="BB13" s="599">
        <f t="shared" si="5"/>
        <v>92</v>
      </c>
      <c r="BC13" s="663">
        <v>0</v>
      </c>
      <c r="BD13" s="664">
        <v>92</v>
      </c>
      <c r="BE13" s="569">
        <v>159</v>
      </c>
      <c r="BF13" s="573">
        <v>21</v>
      </c>
      <c r="BG13" s="602">
        <v>21</v>
      </c>
      <c r="BH13" s="602">
        <v>0</v>
      </c>
      <c r="BI13" s="602">
        <v>0</v>
      </c>
      <c r="BJ13" s="573">
        <v>138</v>
      </c>
      <c r="BK13" s="603">
        <v>138</v>
      </c>
      <c r="BL13" s="603">
        <v>0</v>
      </c>
      <c r="BM13" s="570">
        <f t="shared" si="6"/>
        <v>0</v>
      </c>
      <c r="BN13" s="603">
        <v>0</v>
      </c>
      <c r="BO13" s="602">
        <v>0</v>
      </c>
      <c r="BP13" s="604">
        <v>271</v>
      </c>
      <c r="BQ13" s="604">
        <v>38</v>
      </c>
      <c r="BR13" s="605">
        <v>38</v>
      </c>
      <c r="BS13" s="663">
        <v>0</v>
      </c>
      <c r="BT13" s="663">
        <v>0</v>
      </c>
      <c r="BU13" s="607">
        <v>233</v>
      </c>
      <c r="BV13" s="608">
        <v>233</v>
      </c>
      <c r="BW13" s="608">
        <v>0</v>
      </c>
      <c r="BX13" s="604">
        <f t="shared" si="7"/>
        <v>0</v>
      </c>
      <c r="BY13" s="665">
        <v>0</v>
      </c>
      <c r="BZ13" s="666">
        <v>0</v>
      </c>
      <c r="CA13" s="611">
        <v>641</v>
      </c>
      <c r="CB13" s="612">
        <v>31</v>
      </c>
      <c r="CC13" s="613">
        <v>31</v>
      </c>
      <c r="CD13" s="613">
        <v>0</v>
      </c>
      <c r="CE13" s="613">
        <v>0</v>
      </c>
      <c r="CF13" s="668">
        <v>610</v>
      </c>
      <c r="CG13" s="667">
        <v>610</v>
      </c>
      <c r="CH13" s="667">
        <v>0</v>
      </c>
      <c r="CI13" s="614">
        <f t="shared" si="8"/>
        <v>0</v>
      </c>
      <c r="CJ13" s="615">
        <v>0</v>
      </c>
      <c r="CK13" s="616">
        <v>0</v>
      </c>
      <c r="CL13" s="669">
        <v>1433</v>
      </c>
      <c r="CM13" s="618">
        <v>136</v>
      </c>
      <c r="CN13" s="619">
        <v>128.78</v>
      </c>
      <c r="CO13" s="619">
        <v>0</v>
      </c>
      <c r="CP13" s="670">
        <v>7.22</v>
      </c>
      <c r="CQ13" s="671">
        <v>874</v>
      </c>
      <c r="CR13" s="672">
        <v>0</v>
      </c>
      <c r="CS13" s="673">
        <v>874</v>
      </c>
      <c r="CT13" s="618">
        <f t="shared" si="9"/>
        <v>423</v>
      </c>
      <c r="CU13" s="642">
        <v>0</v>
      </c>
      <c r="CV13" s="674">
        <v>423</v>
      </c>
      <c r="CW13" s="625">
        <v>2217</v>
      </c>
      <c r="CX13" s="613">
        <v>128</v>
      </c>
      <c r="CY13" s="626">
        <v>14.95</v>
      </c>
      <c r="CZ13" s="615">
        <v>26.18</v>
      </c>
      <c r="DA13" s="615">
        <v>86.87</v>
      </c>
      <c r="DB13" s="667">
        <v>974</v>
      </c>
      <c r="DC13" s="655">
        <v>0</v>
      </c>
      <c r="DD13" s="655">
        <v>974</v>
      </c>
      <c r="DE13" s="629">
        <f t="shared" si="10"/>
        <v>1115</v>
      </c>
      <c r="DF13" s="615">
        <v>0</v>
      </c>
      <c r="DG13" s="675">
        <v>1115</v>
      </c>
      <c r="DH13" s="632">
        <v>2074</v>
      </c>
      <c r="DI13" s="607">
        <v>112</v>
      </c>
      <c r="DJ13" s="633">
        <v>10.66</v>
      </c>
      <c r="DK13" s="676">
        <v>19.309999999999999</v>
      </c>
      <c r="DL13" s="676">
        <v>82.03</v>
      </c>
      <c r="DM13" s="677">
        <v>860</v>
      </c>
      <c r="DN13" s="653">
        <v>0</v>
      </c>
      <c r="DO13" s="653">
        <v>860</v>
      </c>
      <c r="DP13" s="677">
        <f t="shared" si="11"/>
        <v>1102</v>
      </c>
      <c r="DQ13" s="676">
        <v>0</v>
      </c>
      <c r="DR13" s="678">
        <v>1102</v>
      </c>
      <c r="DS13" s="637">
        <v>2977</v>
      </c>
      <c r="DT13" s="638">
        <v>155</v>
      </c>
      <c r="DU13" s="638">
        <v>13.81</v>
      </c>
      <c r="DV13" s="639">
        <v>24.18</v>
      </c>
      <c r="DW13" s="639">
        <v>117.01</v>
      </c>
      <c r="DX13" s="640">
        <v>1380</v>
      </c>
      <c r="DY13" s="640">
        <v>0</v>
      </c>
      <c r="DZ13" s="640">
        <v>1380</v>
      </c>
      <c r="EA13" s="641">
        <f t="shared" si="12"/>
        <v>1442</v>
      </c>
      <c r="EB13" s="642">
        <v>0</v>
      </c>
      <c r="EC13" s="643">
        <v>1442</v>
      </c>
      <c r="ED13" s="644">
        <f t="shared" si="13"/>
        <v>16010</v>
      </c>
      <c r="EE13" s="645">
        <f t="shared" si="0"/>
        <v>888</v>
      </c>
      <c r="EF13" s="646">
        <f t="shared" si="0"/>
        <v>231.79</v>
      </c>
      <c r="EG13" s="646">
        <f t="shared" si="0"/>
        <v>126.36000000000001</v>
      </c>
      <c r="EH13" s="647">
        <f t="shared" si="0"/>
        <v>529.85</v>
      </c>
      <c r="EI13" s="648">
        <f t="shared" si="0"/>
        <v>9269</v>
      </c>
      <c r="EJ13" s="645">
        <f t="shared" si="0"/>
        <v>981</v>
      </c>
      <c r="EK13" s="649">
        <f t="shared" si="0"/>
        <v>8288</v>
      </c>
      <c r="EL13" s="644">
        <f t="shared" si="0"/>
        <v>5853</v>
      </c>
      <c r="EM13" s="645">
        <f t="shared" si="0"/>
        <v>0</v>
      </c>
      <c r="EN13" s="650">
        <f t="shared" si="0"/>
        <v>5853</v>
      </c>
      <c r="EO13" s="651">
        <f t="shared" si="14"/>
        <v>14670.85</v>
      </c>
    </row>
    <row r="14" spans="1:145" s="679" customFormat="1" ht="15" customHeight="1">
      <c r="A14" s="561" t="s">
        <v>79</v>
      </c>
      <c r="B14" s="562">
        <v>134</v>
      </c>
      <c r="C14" s="563">
        <v>9</v>
      </c>
      <c r="D14" s="564">
        <v>9</v>
      </c>
      <c r="E14" s="564">
        <v>0</v>
      </c>
      <c r="F14" s="564">
        <v>0</v>
      </c>
      <c r="G14" s="563">
        <v>0.91</v>
      </c>
      <c r="H14" s="564">
        <v>0.91</v>
      </c>
      <c r="I14" s="565">
        <v>0</v>
      </c>
      <c r="J14" s="566">
        <f t="shared" si="1"/>
        <v>124.09</v>
      </c>
      <c r="K14" s="567">
        <v>124.09</v>
      </c>
      <c r="L14" s="568">
        <v>0</v>
      </c>
      <c r="M14" s="569">
        <v>104</v>
      </c>
      <c r="N14" s="570">
        <v>8</v>
      </c>
      <c r="O14" s="571">
        <v>8</v>
      </c>
      <c r="P14" s="572">
        <v>0</v>
      </c>
      <c r="Q14" s="572">
        <v>0</v>
      </c>
      <c r="R14" s="573">
        <v>1.62</v>
      </c>
      <c r="S14" s="572">
        <v>1.62</v>
      </c>
      <c r="T14" s="572">
        <v>0</v>
      </c>
      <c r="U14" s="570">
        <f t="shared" si="2"/>
        <v>94.38</v>
      </c>
      <c r="V14" s="574">
        <v>94.38</v>
      </c>
      <c r="W14" s="575">
        <v>0</v>
      </c>
      <c r="X14" s="576">
        <v>46</v>
      </c>
      <c r="Y14" s="577">
        <v>5</v>
      </c>
      <c r="Z14" s="578">
        <v>5</v>
      </c>
      <c r="AA14" s="579">
        <v>0</v>
      </c>
      <c r="AB14" s="579">
        <v>0</v>
      </c>
      <c r="AC14" s="580">
        <v>4.8000000000000001E-2</v>
      </c>
      <c r="AD14" s="580">
        <v>4.8000000000000001E-2</v>
      </c>
      <c r="AE14" s="580">
        <v>0</v>
      </c>
      <c r="AF14" s="581">
        <f t="shared" si="3"/>
        <v>40.951999999999998</v>
      </c>
      <c r="AG14" s="653">
        <v>40.951999999999998</v>
      </c>
      <c r="AH14" s="654">
        <v>0</v>
      </c>
      <c r="AI14" s="584">
        <v>6</v>
      </c>
      <c r="AJ14" s="569">
        <v>4</v>
      </c>
      <c r="AK14" s="571">
        <v>4</v>
      </c>
      <c r="AL14" s="655">
        <v>0</v>
      </c>
      <c r="AM14" s="656">
        <v>0</v>
      </c>
      <c r="AN14" s="711">
        <v>2</v>
      </c>
      <c r="AO14" s="655">
        <v>2</v>
      </c>
      <c r="AP14" s="659">
        <v>0</v>
      </c>
      <c r="AQ14" s="589">
        <f t="shared" si="4"/>
        <v>0</v>
      </c>
      <c r="AR14" s="655">
        <v>0</v>
      </c>
      <c r="AS14" s="659">
        <v>0</v>
      </c>
      <c r="AT14" s="661">
        <v>3</v>
      </c>
      <c r="AU14" s="662">
        <v>3</v>
      </c>
      <c r="AV14" s="663">
        <v>3</v>
      </c>
      <c r="AW14" s="663">
        <v>0</v>
      </c>
      <c r="AX14" s="664">
        <v>0</v>
      </c>
      <c r="AY14" s="596">
        <v>0</v>
      </c>
      <c r="AZ14" s="597">
        <v>0</v>
      </c>
      <c r="BA14" s="598">
        <v>0</v>
      </c>
      <c r="BB14" s="712">
        <f t="shared" si="5"/>
        <v>0</v>
      </c>
      <c r="BC14" s="663">
        <v>0</v>
      </c>
      <c r="BD14" s="664">
        <v>0</v>
      </c>
      <c r="BE14" s="569">
        <v>1</v>
      </c>
      <c r="BF14" s="573">
        <v>1</v>
      </c>
      <c r="BG14" s="602">
        <v>1</v>
      </c>
      <c r="BH14" s="602">
        <v>0</v>
      </c>
      <c r="BI14" s="602">
        <v>0</v>
      </c>
      <c r="BJ14" s="713">
        <v>0</v>
      </c>
      <c r="BK14" s="603">
        <v>0</v>
      </c>
      <c r="BL14" s="603">
        <v>0</v>
      </c>
      <c r="BM14" s="708">
        <f t="shared" si="6"/>
        <v>0</v>
      </c>
      <c r="BN14" s="603">
        <v>0</v>
      </c>
      <c r="BO14" s="602">
        <v>0</v>
      </c>
      <c r="BP14" s="604">
        <v>5</v>
      </c>
      <c r="BQ14" s="604">
        <v>5</v>
      </c>
      <c r="BR14" s="605">
        <v>5</v>
      </c>
      <c r="BS14" s="663">
        <v>0</v>
      </c>
      <c r="BT14" s="663">
        <v>0</v>
      </c>
      <c r="BU14" s="607">
        <v>0</v>
      </c>
      <c r="BV14" s="608">
        <v>0</v>
      </c>
      <c r="BW14" s="608">
        <v>0</v>
      </c>
      <c r="BX14" s="604">
        <f t="shared" si="7"/>
        <v>0</v>
      </c>
      <c r="BY14" s="665">
        <v>0</v>
      </c>
      <c r="BZ14" s="666">
        <v>0</v>
      </c>
      <c r="CA14" s="611">
        <v>3</v>
      </c>
      <c r="CB14" s="612">
        <v>3</v>
      </c>
      <c r="CC14" s="613">
        <v>3</v>
      </c>
      <c r="CD14" s="667">
        <v>0</v>
      </c>
      <c r="CE14" s="613">
        <v>0</v>
      </c>
      <c r="CF14" s="668">
        <v>0</v>
      </c>
      <c r="CG14" s="667">
        <v>0</v>
      </c>
      <c r="CH14" s="667">
        <v>0</v>
      </c>
      <c r="CI14" s="614">
        <f t="shared" si="8"/>
        <v>0</v>
      </c>
      <c r="CJ14" s="615">
        <v>0</v>
      </c>
      <c r="CK14" s="616">
        <v>0</v>
      </c>
      <c r="CL14" s="669">
        <v>170</v>
      </c>
      <c r="CM14" s="618">
        <v>5</v>
      </c>
      <c r="CN14" s="619">
        <v>5</v>
      </c>
      <c r="CO14" s="619">
        <v>0</v>
      </c>
      <c r="CP14" s="670">
        <v>0</v>
      </c>
      <c r="CQ14" s="671">
        <v>17</v>
      </c>
      <c r="CR14" s="672">
        <v>17</v>
      </c>
      <c r="CS14" s="673">
        <v>0</v>
      </c>
      <c r="CT14" s="618">
        <f t="shared" si="9"/>
        <v>148</v>
      </c>
      <c r="CU14" s="642">
        <v>148</v>
      </c>
      <c r="CV14" s="674">
        <v>0</v>
      </c>
      <c r="CW14" s="625">
        <v>101</v>
      </c>
      <c r="CX14" s="613">
        <v>9</v>
      </c>
      <c r="CY14" s="626">
        <v>9</v>
      </c>
      <c r="CZ14" s="626">
        <v>0</v>
      </c>
      <c r="DA14" s="626">
        <v>0</v>
      </c>
      <c r="DB14" s="699">
        <v>16.89</v>
      </c>
      <c r="DC14" s="682">
        <v>16.89</v>
      </c>
      <c r="DD14" s="682">
        <v>0</v>
      </c>
      <c r="DE14" s="629">
        <f t="shared" si="10"/>
        <v>75.11</v>
      </c>
      <c r="DF14" s="700">
        <v>75.11</v>
      </c>
      <c r="DG14" s="616">
        <v>0</v>
      </c>
      <c r="DH14" s="632">
        <v>58</v>
      </c>
      <c r="DI14" s="607">
        <v>7</v>
      </c>
      <c r="DJ14" s="633">
        <v>7</v>
      </c>
      <c r="DK14" s="633">
        <v>0</v>
      </c>
      <c r="DL14" s="633">
        <v>0</v>
      </c>
      <c r="DM14" s="607">
        <v>2.9</v>
      </c>
      <c r="DN14" s="680">
        <v>2.9</v>
      </c>
      <c r="DO14" s="680">
        <v>0</v>
      </c>
      <c r="DP14" s="607">
        <f t="shared" si="11"/>
        <v>48.1</v>
      </c>
      <c r="DQ14" s="701">
        <v>48.1</v>
      </c>
      <c r="DR14" s="702">
        <v>0</v>
      </c>
      <c r="DS14" s="637">
        <v>189</v>
      </c>
      <c r="DT14" s="638">
        <v>16</v>
      </c>
      <c r="DU14" s="638">
        <v>16</v>
      </c>
      <c r="DV14" s="639">
        <v>0</v>
      </c>
      <c r="DW14" s="639">
        <v>0</v>
      </c>
      <c r="DX14" s="714">
        <v>24</v>
      </c>
      <c r="DY14" s="640">
        <v>24</v>
      </c>
      <c r="DZ14" s="640">
        <v>0</v>
      </c>
      <c r="EA14" s="641">
        <f t="shared" si="12"/>
        <v>149</v>
      </c>
      <c r="EB14" s="642">
        <v>149</v>
      </c>
      <c r="EC14" s="643">
        <v>0</v>
      </c>
      <c r="ED14" s="644">
        <f t="shared" si="13"/>
        <v>820</v>
      </c>
      <c r="EE14" s="645">
        <f t="shared" si="0"/>
        <v>75</v>
      </c>
      <c r="EF14" s="646">
        <f t="shared" si="0"/>
        <v>75</v>
      </c>
      <c r="EG14" s="646">
        <f t="shared" si="0"/>
        <v>0</v>
      </c>
      <c r="EH14" s="647">
        <f t="shared" si="0"/>
        <v>0</v>
      </c>
      <c r="EI14" s="648">
        <f t="shared" si="0"/>
        <v>65.367999999999995</v>
      </c>
      <c r="EJ14" s="645">
        <f t="shared" si="0"/>
        <v>65.367999999999995</v>
      </c>
      <c r="EK14" s="649">
        <f t="shared" si="0"/>
        <v>0</v>
      </c>
      <c r="EL14" s="644">
        <f t="shared" si="0"/>
        <v>679.63200000000006</v>
      </c>
      <c r="EM14" s="645">
        <f t="shared" si="0"/>
        <v>679.63200000000006</v>
      </c>
      <c r="EN14" s="650">
        <f t="shared" si="0"/>
        <v>0</v>
      </c>
      <c r="EO14" s="651">
        <f t="shared" si="14"/>
        <v>0</v>
      </c>
    </row>
    <row r="15" spans="1:145" s="679" customFormat="1" ht="15" customHeight="1">
      <c r="A15" s="561" t="s">
        <v>80</v>
      </c>
      <c r="B15" s="562">
        <v>105</v>
      </c>
      <c r="C15" s="563">
        <v>12</v>
      </c>
      <c r="D15" s="564">
        <v>6.67</v>
      </c>
      <c r="E15" s="564">
        <v>3.1</v>
      </c>
      <c r="F15" s="564">
        <v>2.23</v>
      </c>
      <c r="G15" s="563">
        <v>2.0019999999999998</v>
      </c>
      <c r="H15" s="564">
        <v>1.2019999999999997</v>
      </c>
      <c r="I15" s="565">
        <v>0.8</v>
      </c>
      <c r="J15" s="566">
        <f t="shared" si="1"/>
        <v>90.998000000000005</v>
      </c>
      <c r="K15" s="567">
        <v>90.998000000000005</v>
      </c>
      <c r="L15" s="568">
        <v>0</v>
      </c>
      <c r="M15" s="569">
        <v>102</v>
      </c>
      <c r="N15" s="570">
        <v>3</v>
      </c>
      <c r="O15" s="571">
        <v>2.16</v>
      </c>
      <c r="P15" s="572">
        <v>0</v>
      </c>
      <c r="Q15" s="572">
        <v>0.84</v>
      </c>
      <c r="R15" s="573">
        <v>0.35699999999999998</v>
      </c>
      <c r="S15" s="572">
        <v>0</v>
      </c>
      <c r="T15" s="572">
        <v>0.35699999999999998</v>
      </c>
      <c r="U15" s="570">
        <f t="shared" si="2"/>
        <v>98.643000000000001</v>
      </c>
      <c r="V15" s="574">
        <v>98.643000000000001</v>
      </c>
      <c r="W15" s="572">
        <v>0</v>
      </c>
      <c r="X15" s="576">
        <v>109</v>
      </c>
      <c r="Y15" s="577">
        <v>0</v>
      </c>
      <c r="Z15" s="578">
        <v>0</v>
      </c>
      <c r="AA15" s="579">
        <v>0</v>
      </c>
      <c r="AB15" s="579">
        <v>0</v>
      </c>
      <c r="AC15" s="580">
        <v>0.50800000000000001</v>
      </c>
      <c r="AD15" s="580">
        <v>0</v>
      </c>
      <c r="AE15" s="580">
        <v>0.50800000000000001</v>
      </c>
      <c r="AF15" s="581">
        <f t="shared" si="3"/>
        <v>108.492</v>
      </c>
      <c r="AG15" s="653">
        <v>108.492</v>
      </c>
      <c r="AH15" s="654">
        <v>0</v>
      </c>
      <c r="AI15" s="584">
        <v>39</v>
      </c>
      <c r="AJ15" s="569">
        <v>12</v>
      </c>
      <c r="AK15" s="571">
        <v>9.33</v>
      </c>
      <c r="AL15" s="655">
        <v>0.71</v>
      </c>
      <c r="AM15" s="656">
        <v>1.96</v>
      </c>
      <c r="AN15" s="711">
        <v>2</v>
      </c>
      <c r="AO15" s="655">
        <v>1.41</v>
      </c>
      <c r="AP15" s="659">
        <v>0.59</v>
      </c>
      <c r="AQ15" s="589">
        <f t="shared" si="4"/>
        <v>25</v>
      </c>
      <c r="AR15" s="655">
        <v>25</v>
      </c>
      <c r="AS15" s="659">
        <v>0</v>
      </c>
      <c r="AT15" s="661">
        <v>55</v>
      </c>
      <c r="AU15" s="662">
        <v>3</v>
      </c>
      <c r="AV15" s="663">
        <v>1.93</v>
      </c>
      <c r="AW15" s="663">
        <v>0.7</v>
      </c>
      <c r="AX15" s="664">
        <v>0.37</v>
      </c>
      <c r="AY15" s="596">
        <v>3.6339999999999999</v>
      </c>
      <c r="AZ15" s="597">
        <v>0</v>
      </c>
      <c r="BA15" s="598">
        <v>3.6339999999999999</v>
      </c>
      <c r="BB15" s="712">
        <f t="shared" si="5"/>
        <v>48.366</v>
      </c>
      <c r="BC15" s="663">
        <v>48.366</v>
      </c>
      <c r="BD15" s="664">
        <v>0</v>
      </c>
      <c r="BE15" s="569">
        <v>60</v>
      </c>
      <c r="BF15" s="573">
        <v>1</v>
      </c>
      <c r="BG15" s="602">
        <v>1</v>
      </c>
      <c r="BH15" s="602">
        <v>0</v>
      </c>
      <c r="BI15" s="602">
        <v>0</v>
      </c>
      <c r="BJ15" s="690">
        <v>0.93</v>
      </c>
      <c r="BK15" s="603">
        <v>0.9</v>
      </c>
      <c r="BL15" s="603">
        <v>0.03</v>
      </c>
      <c r="BM15" s="708">
        <f t="shared" si="6"/>
        <v>58.07</v>
      </c>
      <c r="BN15" s="691">
        <v>58.07</v>
      </c>
      <c r="BO15" s="602">
        <v>0</v>
      </c>
      <c r="BP15" s="604">
        <v>61</v>
      </c>
      <c r="BQ15" s="604">
        <v>3</v>
      </c>
      <c r="BR15" s="605">
        <v>3</v>
      </c>
      <c r="BS15" s="663">
        <v>0</v>
      </c>
      <c r="BT15" s="663">
        <v>0</v>
      </c>
      <c r="BU15" s="607">
        <v>3.7639999999999998</v>
      </c>
      <c r="BV15" s="608">
        <v>3.7239999999999998</v>
      </c>
      <c r="BW15" s="608">
        <v>0.04</v>
      </c>
      <c r="BX15" s="581">
        <f t="shared" si="7"/>
        <v>54.235999999999997</v>
      </c>
      <c r="BY15" s="715">
        <v>54.235999999999997</v>
      </c>
      <c r="BZ15" s="666"/>
      <c r="CA15" s="611">
        <v>81</v>
      </c>
      <c r="CB15" s="612">
        <v>3</v>
      </c>
      <c r="CC15" s="613">
        <v>1.67</v>
      </c>
      <c r="CD15" s="667">
        <v>0.71</v>
      </c>
      <c r="CE15" s="613">
        <v>0.62</v>
      </c>
      <c r="CF15" s="668">
        <v>0.98599999999999999</v>
      </c>
      <c r="CG15" s="667">
        <v>0.98599999999999999</v>
      </c>
      <c r="CH15" s="667">
        <v>0</v>
      </c>
      <c r="CI15" s="614">
        <f t="shared" si="8"/>
        <v>77.013999999999996</v>
      </c>
      <c r="CJ15" s="615">
        <v>77</v>
      </c>
      <c r="CK15" s="716">
        <v>0</v>
      </c>
      <c r="CL15" s="669">
        <v>98</v>
      </c>
      <c r="CM15" s="618">
        <v>3</v>
      </c>
      <c r="CN15" s="619">
        <v>1.93</v>
      </c>
      <c r="CO15" s="619">
        <v>0.7</v>
      </c>
      <c r="CP15" s="670">
        <v>0.37</v>
      </c>
      <c r="CQ15" s="671">
        <v>2</v>
      </c>
      <c r="CR15" s="672">
        <v>1.95</v>
      </c>
      <c r="CS15" s="673">
        <v>0.05</v>
      </c>
      <c r="CT15" s="618">
        <f t="shared" si="9"/>
        <v>93</v>
      </c>
      <c r="CU15" s="642">
        <v>93</v>
      </c>
      <c r="CV15" s="674">
        <v>0</v>
      </c>
      <c r="CW15" s="625">
        <v>105</v>
      </c>
      <c r="CX15" s="613">
        <v>0</v>
      </c>
      <c r="CY15" s="626">
        <v>0</v>
      </c>
      <c r="CZ15" s="615">
        <v>0</v>
      </c>
      <c r="DA15" s="615">
        <v>0</v>
      </c>
      <c r="DB15" s="667">
        <v>0</v>
      </c>
      <c r="DC15" s="655">
        <v>0</v>
      </c>
      <c r="DD15" s="655">
        <v>0</v>
      </c>
      <c r="DE15" s="629">
        <f t="shared" si="10"/>
        <v>105</v>
      </c>
      <c r="DF15" s="615">
        <v>105</v>
      </c>
      <c r="DG15" s="675">
        <v>0</v>
      </c>
      <c r="DH15" s="632">
        <v>95</v>
      </c>
      <c r="DI15" s="607">
        <v>2</v>
      </c>
      <c r="DJ15" s="633">
        <v>2</v>
      </c>
      <c r="DK15" s="676">
        <v>0</v>
      </c>
      <c r="DL15" s="676">
        <v>0</v>
      </c>
      <c r="DM15" s="677">
        <v>2</v>
      </c>
      <c r="DN15" s="653">
        <v>1.48</v>
      </c>
      <c r="DO15" s="653">
        <v>0.52</v>
      </c>
      <c r="DP15" s="677">
        <f t="shared" si="11"/>
        <v>91</v>
      </c>
      <c r="DQ15" s="676">
        <v>91</v>
      </c>
      <c r="DR15" s="678">
        <v>0</v>
      </c>
      <c r="DS15" s="637">
        <v>115</v>
      </c>
      <c r="DT15" s="638">
        <v>10</v>
      </c>
      <c r="DU15" s="638">
        <v>5.18</v>
      </c>
      <c r="DV15" s="639">
        <v>3.1</v>
      </c>
      <c r="DW15" s="639">
        <v>1.72</v>
      </c>
      <c r="DX15" s="717">
        <v>2</v>
      </c>
      <c r="DY15" s="640">
        <v>1.36</v>
      </c>
      <c r="DZ15" s="640">
        <v>0.64</v>
      </c>
      <c r="EA15" s="718">
        <f t="shared" si="12"/>
        <v>103</v>
      </c>
      <c r="EB15" s="719">
        <v>103</v>
      </c>
      <c r="EC15" s="643">
        <v>0</v>
      </c>
      <c r="ED15" s="644">
        <f t="shared" si="13"/>
        <v>1025</v>
      </c>
      <c r="EE15" s="645">
        <f t="shared" si="0"/>
        <v>52</v>
      </c>
      <c r="EF15" s="646">
        <f t="shared" si="0"/>
        <v>34.869999999999997</v>
      </c>
      <c r="EG15" s="646">
        <f t="shared" si="0"/>
        <v>9.02</v>
      </c>
      <c r="EH15" s="647">
        <f t="shared" si="0"/>
        <v>8.11</v>
      </c>
      <c r="EI15" s="648">
        <f t="shared" si="0"/>
        <v>20.180999999999997</v>
      </c>
      <c r="EJ15" s="645">
        <f t="shared" si="0"/>
        <v>13.011999999999999</v>
      </c>
      <c r="EK15" s="649">
        <f t="shared" si="0"/>
        <v>7.1689999999999996</v>
      </c>
      <c r="EL15" s="644">
        <f t="shared" si="0"/>
        <v>952.81899999999996</v>
      </c>
      <c r="EM15" s="645">
        <f t="shared" si="0"/>
        <v>952.80500000000006</v>
      </c>
      <c r="EN15" s="650">
        <f t="shared" si="0"/>
        <v>0</v>
      </c>
      <c r="EO15" s="651">
        <f t="shared" si="14"/>
        <v>15.279</v>
      </c>
    </row>
    <row r="16" spans="1:145" s="679" customFormat="1" ht="15" customHeight="1">
      <c r="A16" s="704" t="s">
        <v>81</v>
      </c>
      <c r="B16" s="562">
        <v>161</v>
      </c>
      <c r="C16" s="563">
        <v>27</v>
      </c>
      <c r="D16" s="564">
        <v>0.52</v>
      </c>
      <c r="E16" s="564">
        <v>2</v>
      </c>
      <c r="F16" s="564">
        <v>24.48</v>
      </c>
      <c r="G16" s="563">
        <v>9.57</v>
      </c>
      <c r="H16" s="564">
        <v>0</v>
      </c>
      <c r="I16" s="565">
        <v>9.57</v>
      </c>
      <c r="J16" s="566">
        <f t="shared" si="1"/>
        <v>124.43</v>
      </c>
      <c r="K16" s="567">
        <v>123.83200000000001</v>
      </c>
      <c r="L16" s="568">
        <v>0.59799999999999998</v>
      </c>
      <c r="M16" s="569">
        <v>149</v>
      </c>
      <c r="N16" s="570">
        <v>25</v>
      </c>
      <c r="O16" s="571">
        <v>0.77000000000000157</v>
      </c>
      <c r="P16" s="572">
        <v>1.99</v>
      </c>
      <c r="Q16" s="572">
        <v>22.24</v>
      </c>
      <c r="R16" s="573">
        <v>8.0640000000000001</v>
      </c>
      <c r="S16" s="572">
        <v>0</v>
      </c>
      <c r="T16" s="572">
        <v>8.0640000000000001</v>
      </c>
      <c r="U16" s="570">
        <f t="shared" si="2"/>
        <v>115.93600000000001</v>
      </c>
      <c r="V16" s="574">
        <v>115.37700000000001</v>
      </c>
      <c r="W16" s="575">
        <v>0.55900000000000005</v>
      </c>
      <c r="X16" s="576">
        <v>166</v>
      </c>
      <c r="Y16" s="577">
        <v>22</v>
      </c>
      <c r="Z16" s="578">
        <v>0.74</v>
      </c>
      <c r="AA16" s="579">
        <v>1.99</v>
      </c>
      <c r="AB16" s="579">
        <v>19.27</v>
      </c>
      <c r="AC16" s="580">
        <v>0.28199999999999997</v>
      </c>
      <c r="AD16" s="580">
        <v>0</v>
      </c>
      <c r="AE16" s="580">
        <v>0.28199999999999997</v>
      </c>
      <c r="AF16" s="581">
        <f t="shared" si="3"/>
        <v>143.71799999999999</v>
      </c>
      <c r="AG16" s="653">
        <v>143.12</v>
      </c>
      <c r="AH16" s="654">
        <v>0.59799999999999998</v>
      </c>
      <c r="AI16" s="584">
        <v>32</v>
      </c>
      <c r="AJ16" s="569">
        <v>10</v>
      </c>
      <c r="AK16" s="571">
        <v>0.68999999999999928</v>
      </c>
      <c r="AL16" s="655">
        <v>1.0900000000000001</v>
      </c>
      <c r="AM16" s="656">
        <v>8.2200000000000006</v>
      </c>
      <c r="AN16" s="711">
        <v>10</v>
      </c>
      <c r="AO16" s="655">
        <v>1.3</v>
      </c>
      <c r="AP16" s="659">
        <v>8.6999999999999993</v>
      </c>
      <c r="AQ16" s="589">
        <f t="shared" si="4"/>
        <v>12</v>
      </c>
      <c r="AR16" s="655">
        <v>11.093999999999999</v>
      </c>
      <c r="AS16" s="659">
        <v>0.90600000000000003</v>
      </c>
      <c r="AT16" s="661">
        <v>47</v>
      </c>
      <c r="AU16" s="662">
        <v>14</v>
      </c>
      <c r="AV16" s="663">
        <v>12.8</v>
      </c>
      <c r="AW16" s="663">
        <v>1.2</v>
      </c>
      <c r="AX16" s="664">
        <v>0</v>
      </c>
      <c r="AY16" s="596">
        <v>0.47399999999999998</v>
      </c>
      <c r="AZ16" s="597">
        <v>0</v>
      </c>
      <c r="BA16" s="598">
        <v>0.47399999999999998</v>
      </c>
      <c r="BB16" s="712">
        <f t="shared" si="5"/>
        <v>32.526000000000003</v>
      </c>
      <c r="BC16" s="663">
        <v>32.023000000000003</v>
      </c>
      <c r="BD16" s="664">
        <v>0.503</v>
      </c>
      <c r="BE16" s="569">
        <v>76</v>
      </c>
      <c r="BF16" s="573">
        <v>11</v>
      </c>
      <c r="BG16" s="602">
        <v>9.8000000000000007</v>
      </c>
      <c r="BH16" s="602">
        <v>1.2</v>
      </c>
      <c r="BI16" s="602">
        <v>0</v>
      </c>
      <c r="BJ16" s="690">
        <v>0.68300000000000005</v>
      </c>
      <c r="BK16" s="603">
        <v>0.57300000000000006</v>
      </c>
      <c r="BL16" s="603">
        <v>0.11</v>
      </c>
      <c r="BM16" s="708">
        <f t="shared" si="6"/>
        <v>64.316999999999993</v>
      </c>
      <c r="BN16" s="691">
        <v>64.3</v>
      </c>
      <c r="BO16" s="602">
        <v>1.7000000000000001E-2</v>
      </c>
      <c r="BP16" s="604">
        <v>97</v>
      </c>
      <c r="BQ16" s="604">
        <v>5</v>
      </c>
      <c r="BR16" s="605">
        <v>3.8</v>
      </c>
      <c r="BS16" s="663">
        <v>1.2</v>
      </c>
      <c r="BT16" s="663">
        <v>0</v>
      </c>
      <c r="BU16" s="607">
        <v>0.19</v>
      </c>
      <c r="BV16" s="608">
        <v>0.16</v>
      </c>
      <c r="BW16" s="608">
        <v>0.03</v>
      </c>
      <c r="BX16" s="581">
        <f t="shared" si="7"/>
        <v>91.81</v>
      </c>
      <c r="BY16" s="715">
        <v>91.81</v>
      </c>
      <c r="BZ16" s="666"/>
      <c r="CA16" s="611">
        <v>92</v>
      </c>
      <c r="CB16" s="612">
        <v>3</v>
      </c>
      <c r="CC16" s="613">
        <v>1.8</v>
      </c>
      <c r="CD16" s="613">
        <v>1.2</v>
      </c>
      <c r="CE16" s="613">
        <v>0</v>
      </c>
      <c r="CF16" s="668">
        <v>5.17</v>
      </c>
      <c r="CG16" s="667">
        <v>4.82</v>
      </c>
      <c r="CH16" s="667">
        <v>0.35</v>
      </c>
      <c r="CI16" s="614">
        <f t="shared" si="8"/>
        <v>83.83</v>
      </c>
      <c r="CJ16" s="615">
        <v>84</v>
      </c>
      <c r="CK16" s="616">
        <v>0</v>
      </c>
      <c r="CL16" s="669">
        <v>166</v>
      </c>
      <c r="CM16" s="618">
        <v>14</v>
      </c>
      <c r="CN16" s="619">
        <v>12.69</v>
      </c>
      <c r="CO16" s="619">
        <v>1.2</v>
      </c>
      <c r="CP16" s="670">
        <v>0.11</v>
      </c>
      <c r="CQ16" s="671">
        <v>14</v>
      </c>
      <c r="CR16" s="672">
        <v>2.98</v>
      </c>
      <c r="CS16" s="673">
        <v>11.02</v>
      </c>
      <c r="CT16" s="618">
        <f t="shared" si="9"/>
        <v>138</v>
      </c>
      <c r="CU16" s="642">
        <v>135.15899999999999</v>
      </c>
      <c r="CV16" s="674">
        <v>2.8410000000000002</v>
      </c>
      <c r="CW16" s="625">
        <v>180</v>
      </c>
      <c r="CX16" s="613">
        <v>3</v>
      </c>
      <c r="CY16" s="626">
        <v>0.19</v>
      </c>
      <c r="CZ16" s="615">
        <v>0.28999999999999998</v>
      </c>
      <c r="DA16" s="615">
        <v>2.52</v>
      </c>
      <c r="DB16" s="667">
        <v>12.766999999999999</v>
      </c>
      <c r="DC16" s="655">
        <v>0</v>
      </c>
      <c r="DD16" s="655">
        <v>12.766999999999999</v>
      </c>
      <c r="DE16" s="629">
        <f t="shared" si="10"/>
        <v>164.233</v>
      </c>
      <c r="DF16" s="615">
        <v>157.465</v>
      </c>
      <c r="DG16" s="675">
        <v>6.7679999999999998</v>
      </c>
      <c r="DH16" s="632">
        <v>144</v>
      </c>
      <c r="DI16" s="607">
        <v>6</v>
      </c>
      <c r="DJ16" s="633">
        <v>0.28999999999999998</v>
      </c>
      <c r="DK16" s="676">
        <v>0.45</v>
      </c>
      <c r="DL16" s="676">
        <v>5.26</v>
      </c>
      <c r="DM16" s="677">
        <v>10</v>
      </c>
      <c r="DN16" s="653">
        <v>1.33</v>
      </c>
      <c r="DO16" s="653">
        <v>8.67</v>
      </c>
      <c r="DP16" s="677">
        <f t="shared" si="11"/>
        <v>128</v>
      </c>
      <c r="DQ16" s="676">
        <v>127.423</v>
      </c>
      <c r="DR16" s="678">
        <v>0.57699999999999996</v>
      </c>
      <c r="DS16" s="637">
        <v>156</v>
      </c>
      <c r="DT16" s="638">
        <v>10</v>
      </c>
      <c r="DU16" s="638">
        <v>0.44</v>
      </c>
      <c r="DV16" s="639">
        <v>0.66</v>
      </c>
      <c r="DW16" s="639">
        <v>8.9</v>
      </c>
      <c r="DX16" s="640">
        <v>8</v>
      </c>
      <c r="DY16" s="714">
        <v>2.0699999999999998</v>
      </c>
      <c r="DZ16" s="714">
        <v>5.93</v>
      </c>
      <c r="EA16" s="641">
        <f t="shared" si="12"/>
        <v>138</v>
      </c>
      <c r="EB16" s="642">
        <v>137.40199999999999</v>
      </c>
      <c r="EC16" s="720">
        <v>0.59799999999999998</v>
      </c>
      <c r="ED16" s="644">
        <f t="shared" si="13"/>
        <v>1466</v>
      </c>
      <c r="EE16" s="645">
        <f t="shared" si="0"/>
        <v>150</v>
      </c>
      <c r="EF16" s="646">
        <f t="shared" si="0"/>
        <v>44.529999999999994</v>
      </c>
      <c r="EG16" s="646">
        <f t="shared" si="0"/>
        <v>14.469999999999995</v>
      </c>
      <c r="EH16" s="647">
        <f t="shared" si="0"/>
        <v>91</v>
      </c>
      <c r="EI16" s="648">
        <f t="shared" si="0"/>
        <v>79.2</v>
      </c>
      <c r="EJ16" s="645">
        <f t="shared" si="0"/>
        <v>13.233000000000001</v>
      </c>
      <c r="EK16" s="649">
        <f t="shared" si="0"/>
        <v>65.967000000000013</v>
      </c>
      <c r="EL16" s="644">
        <f t="shared" si="0"/>
        <v>1236.8000000000002</v>
      </c>
      <c r="EM16" s="645">
        <f t="shared" si="0"/>
        <v>1223.0050000000001</v>
      </c>
      <c r="EN16" s="650">
        <f t="shared" si="0"/>
        <v>13.965</v>
      </c>
      <c r="EO16" s="651">
        <f t="shared" si="14"/>
        <v>170.93200000000002</v>
      </c>
    </row>
    <row r="17" spans="1:145" s="679" customFormat="1" ht="15" customHeight="1">
      <c r="A17" s="704" t="s">
        <v>82</v>
      </c>
      <c r="B17" s="562">
        <v>3289</v>
      </c>
      <c r="C17" s="563">
        <v>-40</v>
      </c>
      <c r="D17" s="564">
        <v>-40</v>
      </c>
      <c r="E17" s="564">
        <v>0</v>
      </c>
      <c r="F17" s="564">
        <v>0</v>
      </c>
      <c r="G17" s="563">
        <v>21</v>
      </c>
      <c r="H17" s="564">
        <v>13.53</v>
      </c>
      <c r="I17" s="565">
        <v>7.47</v>
      </c>
      <c r="J17" s="566">
        <f t="shared" si="1"/>
        <v>3308</v>
      </c>
      <c r="K17" s="567">
        <v>3240.7449999999999</v>
      </c>
      <c r="L17" s="568">
        <v>67.254999999999995</v>
      </c>
      <c r="M17" s="569">
        <v>3042</v>
      </c>
      <c r="N17" s="570">
        <v>-8</v>
      </c>
      <c r="O17" s="571">
        <v>-8</v>
      </c>
      <c r="P17" s="572">
        <v>0</v>
      </c>
      <c r="Q17" s="572">
        <v>0</v>
      </c>
      <c r="R17" s="573">
        <v>25</v>
      </c>
      <c r="S17" s="572">
        <v>12.62</v>
      </c>
      <c r="T17" s="572">
        <v>12.38</v>
      </c>
      <c r="U17" s="570">
        <f t="shared" si="2"/>
        <v>3025</v>
      </c>
      <c r="V17" s="574">
        <v>2961.3330000000001</v>
      </c>
      <c r="W17" s="572">
        <v>63.667000000000002</v>
      </c>
      <c r="X17" s="576">
        <v>3342</v>
      </c>
      <c r="Y17" s="577">
        <v>-4</v>
      </c>
      <c r="Z17" s="578">
        <v>-4</v>
      </c>
      <c r="AA17" s="579">
        <v>0</v>
      </c>
      <c r="AB17" s="579">
        <v>0</v>
      </c>
      <c r="AC17" s="580">
        <v>21</v>
      </c>
      <c r="AD17" s="580">
        <v>13.56</v>
      </c>
      <c r="AE17" s="580">
        <v>7.44</v>
      </c>
      <c r="AF17" s="581">
        <f t="shared" si="3"/>
        <v>3325</v>
      </c>
      <c r="AG17" s="653">
        <v>3253.3020000000001</v>
      </c>
      <c r="AH17" s="654">
        <v>71.697999999999993</v>
      </c>
      <c r="AI17" s="584">
        <v>3181</v>
      </c>
      <c r="AJ17" s="569">
        <v>12</v>
      </c>
      <c r="AK17" s="571">
        <v>4.07</v>
      </c>
      <c r="AL17" s="655">
        <v>0</v>
      </c>
      <c r="AM17" s="656">
        <v>7.93</v>
      </c>
      <c r="AN17" s="711">
        <v>25</v>
      </c>
      <c r="AO17" s="655">
        <v>12.74</v>
      </c>
      <c r="AP17" s="659">
        <v>12.26</v>
      </c>
      <c r="AQ17" s="589">
        <f t="shared" si="4"/>
        <v>3144</v>
      </c>
      <c r="AR17" s="655">
        <v>3011.1819999999998</v>
      </c>
      <c r="AS17" s="659">
        <v>132.81800000000001</v>
      </c>
      <c r="AT17" s="661">
        <v>3022</v>
      </c>
      <c r="AU17" s="662">
        <v>-14</v>
      </c>
      <c r="AV17" s="663">
        <v>-14</v>
      </c>
      <c r="AW17" s="663">
        <v>0</v>
      </c>
      <c r="AX17" s="664">
        <v>0</v>
      </c>
      <c r="AY17" s="596">
        <v>13</v>
      </c>
      <c r="AZ17" s="597">
        <v>9.7799999999999994</v>
      </c>
      <c r="BA17" s="598">
        <v>3.22</v>
      </c>
      <c r="BB17" s="599">
        <f t="shared" si="5"/>
        <v>3023</v>
      </c>
      <c r="BC17" s="663">
        <v>3004.3409999999999</v>
      </c>
      <c r="BD17" s="664">
        <v>18.658999999999999</v>
      </c>
      <c r="BE17" s="569">
        <v>2537</v>
      </c>
      <c r="BF17" s="573">
        <v>8</v>
      </c>
      <c r="BG17" s="602">
        <v>4.63</v>
      </c>
      <c r="BH17" s="602">
        <v>0</v>
      </c>
      <c r="BI17" s="602">
        <v>3.37</v>
      </c>
      <c r="BJ17" s="573">
        <v>13</v>
      </c>
      <c r="BK17" s="603">
        <v>12.86</v>
      </c>
      <c r="BL17" s="603">
        <v>0.14000000000000001</v>
      </c>
      <c r="BM17" s="570">
        <f t="shared" si="6"/>
        <v>2516</v>
      </c>
      <c r="BN17" s="603">
        <v>2516</v>
      </c>
      <c r="BO17" s="602">
        <v>0</v>
      </c>
      <c r="BP17" s="604">
        <v>2455</v>
      </c>
      <c r="BQ17" s="604">
        <v>-4</v>
      </c>
      <c r="BR17" s="605">
        <v>-4</v>
      </c>
      <c r="BS17" s="663">
        <v>0</v>
      </c>
      <c r="BT17" s="663">
        <v>0</v>
      </c>
      <c r="BU17" s="607">
        <v>23</v>
      </c>
      <c r="BV17" s="608">
        <v>14.02</v>
      </c>
      <c r="BW17" s="608">
        <v>8.98</v>
      </c>
      <c r="BX17" s="604">
        <f t="shared" si="7"/>
        <v>2436</v>
      </c>
      <c r="BY17" s="665">
        <v>2436</v>
      </c>
      <c r="BZ17" s="666"/>
      <c r="CA17" s="611">
        <v>2712</v>
      </c>
      <c r="CB17" s="612">
        <v>42</v>
      </c>
      <c r="CC17" s="613">
        <v>23</v>
      </c>
      <c r="CD17" s="667">
        <v>0</v>
      </c>
      <c r="CE17" s="613">
        <v>19</v>
      </c>
      <c r="CF17" s="668">
        <v>16</v>
      </c>
      <c r="CG17" s="667">
        <v>13.22</v>
      </c>
      <c r="CH17" s="667">
        <v>2.78</v>
      </c>
      <c r="CI17" s="614">
        <f t="shared" si="8"/>
        <v>2654</v>
      </c>
      <c r="CJ17" s="615">
        <v>2654</v>
      </c>
      <c r="CK17" s="716">
        <v>0</v>
      </c>
      <c r="CL17" s="669">
        <v>2911</v>
      </c>
      <c r="CM17" s="618">
        <v>31</v>
      </c>
      <c r="CN17" s="619">
        <v>14.54</v>
      </c>
      <c r="CO17" s="619">
        <v>0.46</v>
      </c>
      <c r="CP17" s="670">
        <v>16</v>
      </c>
      <c r="CQ17" s="671">
        <v>116</v>
      </c>
      <c r="CR17" s="670">
        <v>85.515999999999991</v>
      </c>
      <c r="CS17" s="673">
        <v>30.484000000000002</v>
      </c>
      <c r="CT17" s="618">
        <f t="shared" si="9"/>
        <v>2764</v>
      </c>
      <c r="CU17" s="642">
        <v>2763.9850000000001</v>
      </c>
      <c r="CV17" s="674">
        <v>1.4999999999999999E-2</v>
      </c>
      <c r="CW17" s="625">
        <v>3036</v>
      </c>
      <c r="CX17" s="613">
        <v>43</v>
      </c>
      <c r="CY17" s="626">
        <v>14.08</v>
      </c>
      <c r="CZ17" s="626">
        <v>0</v>
      </c>
      <c r="DA17" s="626">
        <v>28.92</v>
      </c>
      <c r="DB17" s="699">
        <v>28</v>
      </c>
      <c r="DC17" s="682">
        <v>13.56</v>
      </c>
      <c r="DD17" s="682">
        <v>14.44</v>
      </c>
      <c r="DE17" s="629">
        <f t="shared" si="10"/>
        <v>2965</v>
      </c>
      <c r="DF17" s="700">
        <v>2965</v>
      </c>
      <c r="DG17" s="616">
        <v>0</v>
      </c>
      <c r="DH17" s="632">
        <v>3168</v>
      </c>
      <c r="DI17" s="607">
        <v>41</v>
      </c>
      <c r="DJ17" s="633">
        <v>11.16</v>
      </c>
      <c r="DK17" s="633">
        <v>0.46</v>
      </c>
      <c r="DL17" s="633">
        <v>29.38</v>
      </c>
      <c r="DM17" s="607">
        <v>20</v>
      </c>
      <c r="DN17" s="680">
        <v>12.99</v>
      </c>
      <c r="DO17" s="680">
        <v>7.01</v>
      </c>
      <c r="DP17" s="607">
        <f t="shared" si="11"/>
        <v>3107</v>
      </c>
      <c r="DQ17" s="701">
        <v>3106.9850000000001</v>
      </c>
      <c r="DR17" s="702">
        <v>1.4999999999999999E-2</v>
      </c>
      <c r="DS17" s="637">
        <v>3299</v>
      </c>
      <c r="DT17" s="638">
        <v>8</v>
      </c>
      <c r="DU17" s="638">
        <v>1.7</v>
      </c>
      <c r="DV17" s="639">
        <v>0.46</v>
      </c>
      <c r="DW17" s="639">
        <v>5.84</v>
      </c>
      <c r="DX17" s="640">
        <v>27</v>
      </c>
      <c r="DY17" s="640">
        <v>12.72</v>
      </c>
      <c r="DZ17" s="640">
        <v>14.28</v>
      </c>
      <c r="EA17" s="641">
        <f t="shared" si="12"/>
        <v>3264</v>
      </c>
      <c r="EB17" s="642">
        <v>3263.9839999999999</v>
      </c>
      <c r="EC17" s="643">
        <v>1.6E-2</v>
      </c>
      <c r="ED17" s="644">
        <f t="shared" si="13"/>
        <v>35994</v>
      </c>
      <c r="EE17" s="645">
        <f t="shared" si="0"/>
        <v>115</v>
      </c>
      <c r="EF17" s="646">
        <f t="shared" si="0"/>
        <v>3.1800000000000024</v>
      </c>
      <c r="EG17" s="646">
        <f t="shared" si="0"/>
        <v>1.3800000000000001</v>
      </c>
      <c r="EH17" s="647">
        <f t="shared" si="0"/>
        <v>110.44</v>
      </c>
      <c r="EI17" s="648">
        <f t="shared" si="0"/>
        <v>348</v>
      </c>
      <c r="EJ17" s="645">
        <f t="shared" si="0"/>
        <v>227.11600000000001</v>
      </c>
      <c r="EK17" s="649">
        <f t="shared" si="0"/>
        <v>120.884</v>
      </c>
      <c r="EL17" s="644">
        <f t="shared" si="0"/>
        <v>35531</v>
      </c>
      <c r="EM17" s="645">
        <f t="shared" si="0"/>
        <v>35176.856999999996</v>
      </c>
      <c r="EN17" s="650">
        <f t="shared" si="0"/>
        <v>354.14299999999997</v>
      </c>
      <c r="EO17" s="651">
        <f t="shared" si="14"/>
        <v>585.46699999999998</v>
      </c>
    </row>
    <row r="18" spans="1:145" s="679" customFormat="1" ht="15" customHeight="1">
      <c r="A18" s="704" t="s">
        <v>83</v>
      </c>
      <c r="B18" s="562">
        <v>2730</v>
      </c>
      <c r="C18" s="563">
        <v>102</v>
      </c>
      <c r="D18" s="564">
        <v>15.29</v>
      </c>
      <c r="E18" s="564">
        <v>8.4700000000000006</v>
      </c>
      <c r="F18" s="564">
        <v>78.239999999999995</v>
      </c>
      <c r="G18" s="563">
        <v>192</v>
      </c>
      <c r="H18" s="564">
        <v>34</v>
      </c>
      <c r="I18" s="565">
        <v>158</v>
      </c>
      <c r="J18" s="566">
        <f t="shared" si="1"/>
        <v>2436</v>
      </c>
      <c r="K18" s="567">
        <v>2308.7339999999999</v>
      </c>
      <c r="L18" s="568">
        <v>127.26600000000001</v>
      </c>
      <c r="M18" s="569">
        <v>2655</v>
      </c>
      <c r="N18" s="570">
        <v>87</v>
      </c>
      <c r="O18" s="571">
        <v>14</v>
      </c>
      <c r="P18" s="572">
        <v>8.4600000000000009</v>
      </c>
      <c r="Q18" s="572">
        <v>64.540000000000006</v>
      </c>
      <c r="R18" s="573">
        <v>189</v>
      </c>
      <c r="S18" s="572">
        <v>32</v>
      </c>
      <c r="T18" s="572">
        <v>157</v>
      </c>
      <c r="U18" s="570">
        <f t="shared" si="2"/>
        <v>2379</v>
      </c>
      <c r="V18" s="574">
        <v>2257.17</v>
      </c>
      <c r="W18" s="574">
        <v>121.83</v>
      </c>
      <c r="X18" s="576">
        <v>2755</v>
      </c>
      <c r="Y18" s="577">
        <v>57</v>
      </c>
      <c r="Z18" s="578">
        <v>7.79</v>
      </c>
      <c r="AA18" s="579">
        <v>8.4600000000000009</v>
      </c>
      <c r="AB18" s="579">
        <v>40.75</v>
      </c>
      <c r="AC18" s="580">
        <v>112</v>
      </c>
      <c r="AD18" s="580">
        <v>36</v>
      </c>
      <c r="AE18" s="580">
        <v>76</v>
      </c>
      <c r="AF18" s="581">
        <f t="shared" si="3"/>
        <v>2586</v>
      </c>
      <c r="AG18" s="653">
        <v>2476.1640000000002</v>
      </c>
      <c r="AH18" s="654">
        <v>109.836</v>
      </c>
      <c r="AI18" s="584">
        <v>2530</v>
      </c>
      <c r="AJ18" s="569">
        <v>33</v>
      </c>
      <c r="AK18" s="571">
        <v>3.36</v>
      </c>
      <c r="AL18" s="655">
        <v>8.4600000000000009</v>
      </c>
      <c r="AM18" s="656">
        <v>21.18</v>
      </c>
      <c r="AN18" s="711">
        <v>147</v>
      </c>
      <c r="AO18" s="655">
        <v>33</v>
      </c>
      <c r="AP18" s="659">
        <v>114</v>
      </c>
      <c r="AQ18" s="589">
        <f t="shared" si="4"/>
        <v>2350</v>
      </c>
      <c r="AR18" s="655">
        <v>2335.1590000000001</v>
      </c>
      <c r="AS18" s="659">
        <v>14.840999999999999</v>
      </c>
      <c r="AT18" s="661">
        <v>2460</v>
      </c>
      <c r="AU18" s="662">
        <v>81</v>
      </c>
      <c r="AV18" s="663">
        <v>62.38</v>
      </c>
      <c r="AW18" s="663">
        <v>5.4</v>
      </c>
      <c r="AX18" s="664">
        <v>13.22</v>
      </c>
      <c r="AY18" s="596">
        <v>87</v>
      </c>
      <c r="AZ18" s="597">
        <v>27</v>
      </c>
      <c r="BA18" s="598">
        <v>60</v>
      </c>
      <c r="BB18" s="599">
        <f t="shared" si="5"/>
        <v>2292</v>
      </c>
      <c r="BC18" s="663">
        <v>2222.1370000000002</v>
      </c>
      <c r="BD18" s="664">
        <v>69.863</v>
      </c>
      <c r="BE18" s="569">
        <v>2040</v>
      </c>
      <c r="BF18" s="573">
        <v>-31</v>
      </c>
      <c r="BG18" s="602">
        <v>-31</v>
      </c>
      <c r="BH18" s="602">
        <v>0</v>
      </c>
      <c r="BI18" s="602">
        <v>0</v>
      </c>
      <c r="BJ18" s="721">
        <v>94</v>
      </c>
      <c r="BK18" s="603">
        <v>34</v>
      </c>
      <c r="BL18" s="603">
        <v>60</v>
      </c>
      <c r="BM18" s="722">
        <f t="shared" si="6"/>
        <v>1977</v>
      </c>
      <c r="BN18" s="603">
        <v>1976.972</v>
      </c>
      <c r="BO18" s="602">
        <v>2.8000000000000001E-2</v>
      </c>
      <c r="BP18" s="604">
        <v>1910</v>
      </c>
      <c r="BQ18" s="604">
        <v>-8</v>
      </c>
      <c r="BR18" s="605">
        <v>-8</v>
      </c>
      <c r="BS18" s="663">
        <v>0</v>
      </c>
      <c r="BT18" s="663">
        <v>0</v>
      </c>
      <c r="BU18" s="607">
        <v>125</v>
      </c>
      <c r="BV18" s="608">
        <v>35</v>
      </c>
      <c r="BW18" s="608">
        <v>90</v>
      </c>
      <c r="BX18" s="604">
        <f t="shared" si="7"/>
        <v>1793</v>
      </c>
      <c r="BY18" s="665">
        <v>1793</v>
      </c>
      <c r="BZ18" s="666"/>
      <c r="CA18" s="611">
        <v>1975</v>
      </c>
      <c r="CB18" s="612">
        <v>-26</v>
      </c>
      <c r="CC18" s="613">
        <v>-26</v>
      </c>
      <c r="CD18" s="667">
        <v>0</v>
      </c>
      <c r="CE18" s="613">
        <v>0</v>
      </c>
      <c r="CF18" s="668">
        <v>136</v>
      </c>
      <c r="CG18" s="667">
        <v>46</v>
      </c>
      <c r="CH18" s="667">
        <v>90</v>
      </c>
      <c r="CI18" s="614">
        <f t="shared" si="8"/>
        <v>1865</v>
      </c>
      <c r="CJ18" s="615">
        <v>1865</v>
      </c>
      <c r="CK18" s="675">
        <v>0</v>
      </c>
      <c r="CL18" s="669">
        <v>2125</v>
      </c>
      <c r="CM18" s="618">
        <v>2</v>
      </c>
      <c r="CN18" s="619">
        <v>1.51</v>
      </c>
      <c r="CO18" s="619">
        <v>0</v>
      </c>
      <c r="CP18" s="670">
        <v>0.49</v>
      </c>
      <c r="CQ18" s="671">
        <v>144</v>
      </c>
      <c r="CR18" s="670">
        <v>33</v>
      </c>
      <c r="CS18" s="673">
        <v>111</v>
      </c>
      <c r="CT18" s="618">
        <f t="shared" si="9"/>
        <v>1979</v>
      </c>
      <c r="CU18" s="642">
        <v>1931.8140000000001</v>
      </c>
      <c r="CV18" s="674">
        <v>47.186</v>
      </c>
      <c r="CW18" s="625">
        <v>2330</v>
      </c>
      <c r="CX18" s="613">
        <v>66</v>
      </c>
      <c r="CY18" s="626">
        <v>18.350000000000001</v>
      </c>
      <c r="CZ18" s="615">
        <v>4.0199999999999996</v>
      </c>
      <c r="DA18" s="615">
        <v>43.63</v>
      </c>
      <c r="DB18" s="667">
        <v>103</v>
      </c>
      <c r="DC18" s="655">
        <v>35</v>
      </c>
      <c r="DD18" s="655">
        <v>68</v>
      </c>
      <c r="DE18" s="629">
        <f t="shared" si="10"/>
        <v>2161</v>
      </c>
      <c r="DF18" s="615">
        <v>2161</v>
      </c>
      <c r="DG18" s="675">
        <v>0</v>
      </c>
      <c r="DH18" s="632">
        <v>2430</v>
      </c>
      <c r="DI18" s="607">
        <v>104</v>
      </c>
      <c r="DJ18" s="633">
        <v>23.95</v>
      </c>
      <c r="DK18" s="676">
        <v>5.42</v>
      </c>
      <c r="DL18" s="676">
        <v>74.63</v>
      </c>
      <c r="DM18" s="677">
        <v>90</v>
      </c>
      <c r="DN18" s="653">
        <v>33</v>
      </c>
      <c r="DO18" s="653">
        <v>57</v>
      </c>
      <c r="DP18" s="677">
        <f t="shared" si="11"/>
        <v>2236</v>
      </c>
      <c r="DQ18" s="676">
        <v>2207.703</v>
      </c>
      <c r="DR18" s="678">
        <v>28.297000000000001</v>
      </c>
      <c r="DS18" s="637">
        <v>2630</v>
      </c>
      <c r="DT18" s="638">
        <v>73</v>
      </c>
      <c r="DU18" s="638">
        <v>10.78</v>
      </c>
      <c r="DV18" s="639">
        <v>8.4600000000000009</v>
      </c>
      <c r="DW18" s="639">
        <v>53.76</v>
      </c>
      <c r="DX18" s="640">
        <v>77</v>
      </c>
      <c r="DY18" s="640">
        <v>34</v>
      </c>
      <c r="DZ18" s="640">
        <v>43</v>
      </c>
      <c r="EA18" s="641">
        <f t="shared" si="12"/>
        <v>2480</v>
      </c>
      <c r="EB18" s="642">
        <v>2302.038</v>
      </c>
      <c r="EC18" s="643">
        <v>177.96199999999999</v>
      </c>
      <c r="ED18" s="644">
        <f t="shared" si="13"/>
        <v>28570</v>
      </c>
      <c r="EE18" s="645">
        <f t="shared" si="0"/>
        <v>540</v>
      </c>
      <c r="EF18" s="646">
        <f t="shared" si="0"/>
        <v>92.41</v>
      </c>
      <c r="EG18" s="646">
        <f t="shared" si="0"/>
        <v>57.15</v>
      </c>
      <c r="EH18" s="647">
        <f t="shared" si="0"/>
        <v>390.44</v>
      </c>
      <c r="EI18" s="648">
        <f t="shared" si="0"/>
        <v>1496</v>
      </c>
      <c r="EJ18" s="645">
        <f t="shared" si="0"/>
        <v>412</v>
      </c>
      <c r="EK18" s="649">
        <f t="shared" si="0"/>
        <v>1084</v>
      </c>
      <c r="EL18" s="644">
        <f t="shared" si="0"/>
        <v>26534</v>
      </c>
      <c r="EM18" s="645">
        <f t="shared" si="0"/>
        <v>25836.891000000003</v>
      </c>
      <c r="EN18" s="650">
        <f t="shared" si="0"/>
        <v>697.10900000000004</v>
      </c>
      <c r="EO18" s="651">
        <f t="shared" si="14"/>
        <v>2171.549</v>
      </c>
    </row>
    <row r="19" spans="1:145" s="679" customFormat="1" ht="15" customHeight="1">
      <c r="A19" s="704" t="s">
        <v>84</v>
      </c>
      <c r="B19" s="562">
        <v>2665</v>
      </c>
      <c r="C19" s="563">
        <v>8</v>
      </c>
      <c r="D19" s="564">
        <v>8</v>
      </c>
      <c r="E19" s="564">
        <v>0</v>
      </c>
      <c r="F19" s="564">
        <v>0</v>
      </c>
      <c r="G19" s="563">
        <v>90</v>
      </c>
      <c r="H19" s="564">
        <v>90</v>
      </c>
      <c r="I19" s="565">
        <v>0</v>
      </c>
      <c r="J19" s="566">
        <f t="shared" si="1"/>
        <v>2567</v>
      </c>
      <c r="K19" s="567">
        <v>2567</v>
      </c>
      <c r="L19" s="568">
        <v>0</v>
      </c>
      <c r="M19" s="569">
        <v>2379</v>
      </c>
      <c r="N19" s="570">
        <v>5</v>
      </c>
      <c r="O19" s="571">
        <v>5</v>
      </c>
      <c r="P19" s="572">
        <v>0</v>
      </c>
      <c r="Q19" s="572">
        <v>0</v>
      </c>
      <c r="R19" s="573">
        <v>34</v>
      </c>
      <c r="S19" s="572">
        <v>34</v>
      </c>
      <c r="T19" s="572">
        <v>0</v>
      </c>
      <c r="U19" s="570">
        <f t="shared" si="2"/>
        <v>2340</v>
      </c>
      <c r="V19" s="574">
        <v>2340</v>
      </c>
      <c r="W19" s="574">
        <v>0</v>
      </c>
      <c r="X19" s="576">
        <v>2617</v>
      </c>
      <c r="Y19" s="577">
        <v>10</v>
      </c>
      <c r="Z19" s="578">
        <v>5.86</v>
      </c>
      <c r="AA19" s="579">
        <v>0.19</v>
      </c>
      <c r="AB19" s="579">
        <v>3.95</v>
      </c>
      <c r="AC19" s="580">
        <v>36</v>
      </c>
      <c r="AD19" s="580">
        <v>36</v>
      </c>
      <c r="AE19" s="580">
        <v>0</v>
      </c>
      <c r="AF19" s="581">
        <f t="shared" si="3"/>
        <v>2571</v>
      </c>
      <c r="AG19" s="653">
        <v>2571</v>
      </c>
      <c r="AH19" s="654">
        <v>0</v>
      </c>
      <c r="AI19" s="584">
        <v>2251</v>
      </c>
      <c r="AJ19" s="569">
        <v>6</v>
      </c>
      <c r="AK19" s="571">
        <v>3.44</v>
      </c>
      <c r="AL19" s="655">
        <v>0.19</v>
      </c>
      <c r="AM19" s="656">
        <v>2.37</v>
      </c>
      <c r="AN19" s="711">
        <v>35</v>
      </c>
      <c r="AO19" s="655">
        <v>35</v>
      </c>
      <c r="AP19" s="659">
        <v>0</v>
      </c>
      <c r="AQ19" s="589">
        <f t="shared" si="4"/>
        <v>2210</v>
      </c>
      <c r="AR19" s="655">
        <v>2210</v>
      </c>
      <c r="AS19" s="659">
        <v>0</v>
      </c>
      <c r="AT19" s="661">
        <v>2374</v>
      </c>
      <c r="AU19" s="662">
        <v>17</v>
      </c>
      <c r="AV19" s="663">
        <v>9.7200000000000006</v>
      </c>
      <c r="AW19" s="663">
        <v>0.19</v>
      </c>
      <c r="AX19" s="664">
        <v>7.09</v>
      </c>
      <c r="AY19" s="596">
        <v>28</v>
      </c>
      <c r="AZ19" s="597">
        <v>28</v>
      </c>
      <c r="BA19" s="598">
        <v>0</v>
      </c>
      <c r="BB19" s="599">
        <f t="shared" si="5"/>
        <v>2329</v>
      </c>
      <c r="BC19" s="663">
        <v>2329</v>
      </c>
      <c r="BD19" s="664">
        <v>0</v>
      </c>
      <c r="BE19" s="569">
        <v>2054</v>
      </c>
      <c r="BF19" s="573">
        <v>5</v>
      </c>
      <c r="BG19" s="602">
        <v>2.89</v>
      </c>
      <c r="BH19" s="602">
        <v>0.19</v>
      </c>
      <c r="BI19" s="602">
        <v>1.92</v>
      </c>
      <c r="BJ19" s="573">
        <v>35</v>
      </c>
      <c r="BK19" s="603">
        <v>35</v>
      </c>
      <c r="BL19" s="603">
        <v>0</v>
      </c>
      <c r="BM19" s="570">
        <f t="shared" si="6"/>
        <v>2014</v>
      </c>
      <c r="BN19" s="603">
        <v>2014</v>
      </c>
      <c r="BO19" s="602">
        <v>0</v>
      </c>
      <c r="BP19" s="604">
        <v>2008</v>
      </c>
      <c r="BQ19" s="604">
        <v>8</v>
      </c>
      <c r="BR19" s="605">
        <v>4.8099999999999996</v>
      </c>
      <c r="BS19" s="663">
        <v>0.19</v>
      </c>
      <c r="BT19" s="663">
        <v>3</v>
      </c>
      <c r="BU19" s="607">
        <v>36</v>
      </c>
      <c r="BV19" s="608">
        <v>36</v>
      </c>
      <c r="BW19" s="608">
        <v>0</v>
      </c>
      <c r="BX19" s="604">
        <f t="shared" si="7"/>
        <v>1964</v>
      </c>
      <c r="BY19" s="665">
        <v>1964</v>
      </c>
      <c r="BZ19" s="666">
        <v>0</v>
      </c>
      <c r="CA19" s="611">
        <v>2118</v>
      </c>
      <c r="CB19" s="612">
        <v>7</v>
      </c>
      <c r="CC19" s="613">
        <v>4.18</v>
      </c>
      <c r="CD19" s="667">
        <v>0.19</v>
      </c>
      <c r="CE19" s="613">
        <v>2.63</v>
      </c>
      <c r="CF19" s="668">
        <v>36</v>
      </c>
      <c r="CG19" s="667">
        <v>36</v>
      </c>
      <c r="CH19" s="667">
        <v>0</v>
      </c>
      <c r="CI19" s="614">
        <f t="shared" si="8"/>
        <v>2075</v>
      </c>
      <c r="CJ19" s="615">
        <v>2075</v>
      </c>
      <c r="CK19" s="675">
        <v>0</v>
      </c>
      <c r="CL19" s="669">
        <v>2434</v>
      </c>
      <c r="CM19" s="618">
        <v>3</v>
      </c>
      <c r="CN19" s="619">
        <v>1.67</v>
      </c>
      <c r="CO19" s="619">
        <v>0.19</v>
      </c>
      <c r="CP19" s="670">
        <v>1.1399999999999999</v>
      </c>
      <c r="CQ19" s="671">
        <v>35</v>
      </c>
      <c r="CR19" s="672">
        <v>35</v>
      </c>
      <c r="CS19" s="673">
        <v>0</v>
      </c>
      <c r="CT19" s="618">
        <f t="shared" si="9"/>
        <v>2396</v>
      </c>
      <c r="CU19" s="642">
        <v>2396</v>
      </c>
      <c r="CV19" s="674">
        <v>0</v>
      </c>
      <c r="CW19" s="625">
        <v>2531</v>
      </c>
      <c r="CX19" s="613">
        <v>7</v>
      </c>
      <c r="CY19" s="626">
        <v>4.09</v>
      </c>
      <c r="CZ19" s="615">
        <v>0.19</v>
      </c>
      <c r="DA19" s="615">
        <v>2.72</v>
      </c>
      <c r="DB19" s="667">
        <v>36</v>
      </c>
      <c r="DC19" s="655">
        <v>36</v>
      </c>
      <c r="DD19" s="655">
        <v>0</v>
      </c>
      <c r="DE19" s="629">
        <f t="shared" si="10"/>
        <v>2488</v>
      </c>
      <c r="DF19" s="615">
        <v>2488</v>
      </c>
      <c r="DG19" s="675">
        <v>0</v>
      </c>
      <c r="DH19" s="632">
        <v>2418</v>
      </c>
      <c r="DI19" s="607">
        <v>7</v>
      </c>
      <c r="DJ19" s="633">
        <v>4.0199999999999996</v>
      </c>
      <c r="DK19" s="676">
        <v>0.19</v>
      </c>
      <c r="DL19" s="676">
        <v>2.79</v>
      </c>
      <c r="DM19" s="677">
        <v>35</v>
      </c>
      <c r="DN19" s="653">
        <v>35</v>
      </c>
      <c r="DO19" s="653">
        <v>0</v>
      </c>
      <c r="DP19" s="677">
        <f t="shared" si="11"/>
        <v>2376</v>
      </c>
      <c r="DQ19" s="676">
        <v>2376</v>
      </c>
      <c r="DR19" s="678">
        <v>0</v>
      </c>
      <c r="DS19" s="637">
        <v>2643</v>
      </c>
      <c r="DT19" s="638">
        <v>8</v>
      </c>
      <c r="DU19" s="638">
        <v>4.6399999999999997</v>
      </c>
      <c r="DV19" s="639">
        <v>0.2</v>
      </c>
      <c r="DW19" s="639">
        <v>3.16</v>
      </c>
      <c r="DX19" s="640">
        <v>36</v>
      </c>
      <c r="DY19" s="714">
        <v>36</v>
      </c>
      <c r="DZ19" s="714">
        <v>0</v>
      </c>
      <c r="EA19" s="641">
        <f t="shared" si="12"/>
        <v>2599</v>
      </c>
      <c r="EB19" s="642">
        <v>2599</v>
      </c>
      <c r="EC19" s="720">
        <v>0</v>
      </c>
      <c r="ED19" s="644">
        <f t="shared" si="13"/>
        <v>28492</v>
      </c>
      <c r="EE19" s="645">
        <f t="shared" si="0"/>
        <v>91</v>
      </c>
      <c r="EF19" s="646">
        <f t="shared" si="0"/>
        <v>58.320000000000007</v>
      </c>
      <c r="EG19" s="646">
        <f t="shared" si="0"/>
        <v>1.9099999999999997</v>
      </c>
      <c r="EH19" s="647">
        <f t="shared" si="0"/>
        <v>30.769999999999996</v>
      </c>
      <c r="EI19" s="648">
        <f t="shared" si="0"/>
        <v>472</v>
      </c>
      <c r="EJ19" s="645">
        <f t="shared" si="0"/>
        <v>472</v>
      </c>
      <c r="EK19" s="649">
        <f t="shared" si="0"/>
        <v>0</v>
      </c>
      <c r="EL19" s="644">
        <f t="shared" si="0"/>
        <v>27929</v>
      </c>
      <c r="EM19" s="645">
        <f t="shared" si="0"/>
        <v>27929</v>
      </c>
      <c r="EN19" s="650">
        <f t="shared" si="0"/>
        <v>0</v>
      </c>
      <c r="EO19" s="651">
        <f t="shared" si="14"/>
        <v>30.769999999999996</v>
      </c>
    </row>
    <row r="20" spans="1:145" s="679" customFormat="1" ht="15" customHeight="1">
      <c r="A20" s="561" t="s">
        <v>85</v>
      </c>
      <c r="B20" s="562">
        <v>23957</v>
      </c>
      <c r="C20" s="563">
        <v>2895</v>
      </c>
      <c r="D20" s="564">
        <v>166.72</v>
      </c>
      <c r="E20" s="564">
        <v>735</v>
      </c>
      <c r="F20" s="564">
        <v>1993.28</v>
      </c>
      <c r="G20" s="563">
        <v>1911</v>
      </c>
      <c r="H20" s="564">
        <v>0</v>
      </c>
      <c r="I20" s="565">
        <v>1911</v>
      </c>
      <c r="J20" s="566">
        <f t="shared" si="1"/>
        <v>19151</v>
      </c>
      <c r="K20" s="567">
        <v>0</v>
      </c>
      <c r="L20" s="568">
        <v>19151</v>
      </c>
      <c r="M20" s="569">
        <v>22978</v>
      </c>
      <c r="N20" s="570">
        <v>1160</v>
      </c>
      <c r="O20" s="571">
        <v>55.67</v>
      </c>
      <c r="P20" s="572">
        <v>315</v>
      </c>
      <c r="Q20" s="572">
        <v>789.33</v>
      </c>
      <c r="R20" s="573">
        <v>1731</v>
      </c>
      <c r="S20" s="572">
        <v>0</v>
      </c>
      <c r="T20" s="572">
        <v>1731</v>
      </c>
      <c r="U20" s="570">
        <f t="shared" si="2"/>
        <v>20087</v>
      </c>
      <c r="V20" s="574">
        <v>0</v>
      </c>
      <c r="W20" s="575">
        <v>20087</v>
      </c>
      <c r="X20" s="576">
        <v>23883</v>
      </c>
      <c r="Y20" s="577">
        <v>1924</v>
      </c>
      <c r="Z20" s="578">
        <v>97.28</v>
      </c>
      <c r="AA20" s="579">
        <v>568</v>
      </c>
      <c r="AB20" s="579">
        <v>1258.72</v>
      </c>
      <c r="AC20" s="580">
        <v>1840</v>
      </c>
      <c r="AD20" s="580">
        <v>0</v>
      </c>
      <c r="AE20" s="580">
        <v>1840</v>
      </c>
      <c r="AF20" s="581">
        <f t="shared" si="3"/>
        <v>20119</v>
      </c>
      <c r="AG20" s="653">
        <v>0</v>
      </c>
      <c r="AH20" s="654">
        <v>20119</v>
      </c>
      <c r="AI20" s="584">
        <v>22415</v>
      </c>
      <c r="AJ20" s="569">
        <v>334</v>
      </c>
      <c r="AK20" s="571">
        <v>18.78</v>
      </c>
      <c r="AL20" s="655">
        <v>91.2</v>
      </c>
      <c r="AM20" s="656">
        <v>224.02</v>
      </c>
      <c r="AN20" s="711">
        <v>1781</v>
      </c>
      <c r="AO20" s="655">
        <v>0</v>
      </c>
      <c r="AP20" s="659">
        <v>1781</v>
      </c>
      <c r="AQ20" s="589">
        <f t="shared" si="4"/>
        <v>20300</v>
      </c>
      <c r="AR20" s="655">
        <v>0</v>
      </c>
      <c r="AS20" s="659">
        <v>20300</v>
      </c>
      <c r="AT20" s="661">
        <v>20343</v>
      </c>
      <c r="AU20" s="662">
        <v>386</v>
      </c>
      <c r="AV20" s="663">
        <v>59.98</v>
      </c>
      <c r="AW20" s="663">
        <v>213.3</v>
      </c>
      <c r="AX20" s="664">
        <v>112.72</v>
      </c>
      <c r="AY20" s="596">
        <v>2276</v>
      </c>
      <c r="AZ20" s="597">
        <v>0</v>
      </c>
      <c r="BA20" s="598">
        <v>2276</v>
      </c>
      <c r="BB20" s="599">
        <f t="shared" si="5"/>
        <v>17681</v>
      </c>
      <c r="BC20" s="663">
        <v>0</v>
      </c>
      <c r="BD20" s="664">
        <v>17681</v>
      </c>
      <c r="BE20" s="569">
        <v>16782</v>
      </c>
      <c r="BF20" s="573">
        <v>-237</v>
      </c>
      <c r="BG20" s="602">
        <v>-237</v>
      </c>
      <c r="BH20" s="602">
        <v>0</v>
      </c>
      <c r="BI20" s="602">
        <v>0</v>
      </c>
      <c r="BJ20" s="573">
        <v>1944</v>
      </c>
      <c r="BK20" s="603">
        <v>0</v>
      </c>
      <c r="BL20" s="603">
        <v>1944</v>
      </c>
      <c r="BM20" s="570">
        <f t="shared" si="6"/>
        <v>15075</v>
      </c>
      <c r="BN20" s="603">
        <v>0</v>
      </c>
      <c r="BO20" s="602">
        <v>15075</v>
      </c>
      <c r="BP20" s="604">
        <v>15420</v>
      </c>
      <c r="BQ20" s="604">
        <v>138</v>
      </c>
      <c r="BR20" s="605">
        <v>24.03</v>
      </c>
      <c r="BS20" s="663">
        <v>70.66</v>
      </c>
      <c r="BT20" s="663">
        <v>43.31</v>
      </c>
      <c r="BU20" s="607">
        <v>2135</v>
      </c>
      <c r="BV20" s="608">
        <v>0</v>
      </c>
      <c r="BW20" s="608">
        <v>2135</v>
      </c>
      <c r="BX20" s="604">
        <f t="shared" si="7"/>
        <v>13147</v>
      </c>
      <c r="BY20" s="665">
        <v>0</v>
      </c>
      <c r="BZ20" s="666">
        <v>13147</v>
      </c>
      <c r="CA20" s="611">
        <v>15117</v>
      </c>
      <c r="CB20" s="612">
        <v>-160</v>
      </c>
      <c r="CC20" s="613">
        <v>-160</v>
      </c>
      <c r="CD20" s="667">
        <v>0</v>
      </c>
      <c r="CE20" s="613">
        <v>0</v>
      </c>
      <c r="CF20" s="668">
        <v>1840</v>
      </c>
      <c r="CG20" s="667">
        <v>0</v>
      </c>
      <c r="CH20" s="667">
        <v>1840</v>
      </c>
      <c r="CI20" s="614">
        <f t="shared" si="8"/>
        <v>13437</v>
      </c>
      <c r="CJ20" s="615">
        <v>0</v>
      </c>
      <c r="CK20" s="616">
        <v>13437</v>
      </c>
      <c r="CL20" s="669">
        <v>16548</v>
      </c>
      <c r="CM20" s="618">
        <v>809</v>
      </c>
      <c r="CN20" s="619">
        <v>147.18</v>
      </c>
      <c r="CO20" s="619">
        <v>440</v>
      </c>
      <c r="CP20" s="670">
        <v>221.82</v>
      </c>
      <c r="CQ20" s="671">
        <v>1785</v>
      </c>
      <c r="CR20" s="672">
        <v>0</v>
      </c>
      <c r="CS20" s="673">
        <v>1785</v>
      </c>
      <c r="CT20" s="618">
        <f t="shared" si="9"/>
        <v>13954</v>
      </c>
      <c r="CU20" s="642">
        <v>0</v>
      </c>
      <c r="CV20" s="723">
        <v>13954</v>
      </c>
      <c r="CW20" s="625">
        <v>18850</v>
      </c>
      <c r="CX20" s="613">
        <v>2853</v>
      </c>
      <c r="CY20" s="626">
        <v>925.28</v>
      </c>
      <c r="CZ20" s="615">
        <v>441</v>
      </c>
      <c r="DA20" s="615">
        <v>1486.72</v>
      </c>
      <c r="DB20" s="667">
        <v>1877</v>
      </c>
      <c r="DC20" s="655">
        <v>0</v>
      </c>
      <c r="DD20" s="655">
        <v>1877</v>
      </c>
      <c r="DE20" s="629">
        <f t="shared" si="10"/>
        <v>14120</v>
      </c>
      <c r="DF20" s="615">
        <v>0</v>
      </c>
      <c r="DG20" s="675">
        <v>14120</v>
      </c>
      <c r="DH20" s="632">
        <v>18923</v>
      </c>
      <c r="DI20" s="607">
        <v>2011</v>
      </c>
      <c r="DJ20" s="633">
        <v>106</v>
      </c>
      <c r="DK20" s="653">
        <v>527.54999999999995</v>
      </c>
      <c r="DL20" s="653">
        <v>1377.45</v>
      </c>
      <c r="DM20" s="677">
        <v>1781</v>
      </c>
      <c r="DN20" s="653">
        <v>0</v>
      </c>
      <c r="DO20" s="653">
        <v>1781</v>
      </c>
      <c r="DP20" s="677">
        <f t="shared" si="11"/>
        <v>15131</v>
      </c>
      <c r="DQ20" s="676">
        <v>0</v>
      </c>
      <c r="DR20" s="654">
        <v>15131</v>
      </c>
      <c r="DS20" s="637">
        <v>24119</v>
      </c>
      <c r="DT20" s="638">
        <v>2735</v>
      </c>
      <c r="DU20" s="638">
        <v>298.01</v>
      </c>
      <c r="DV20" s="639">
        <v>735</v>
      </c>
      <c r="DW20" s="639">
        <v>1701.99</v>
      </c>
      <c r="DX20" s="640">
        <v>1997</v>
      </c>
      <c r="DY20" s="640">
        <v>0</v>
      </c>
      <c r="DZ20" s="640">
        <v>1996</v>
      </c>
      <c r="EA20" s="641">
        <f t="shared" si="12"/>
        <v>19387</v>
      </c>
      <c r="EB20" s="642">
        <v>0</v>
      </c>
      <c r="EC20" s="724">
        <v>19387</v>
      </c>
      <c r="ED20" s="644">
        <f t="shared" si="13"/>
        <v>239335</v>
      </c>
      <c r="EE20" s="645">
        <f t="shared" si="0"/>
        <v>14848</v>
      </c>
      <c r="EF20" s="646">
        <f t="shared" si="0"/>
        <v>1501.9299999999998</v>
      </c>
      <c r="EG20" s="646">
        <f t="shared" si="0"/>
        <v>4136.71</v>
      </c>
      <c r="EH20" s="647">
        <f t="shared" si="0"/>
        <v>9209.36</v>
      </c>
      <c r="EI20" s="648">
        <f t="shared" si="0"/>
        <v>22898</v>
      </c>
      <c r="EJ20" s="645">
        <f t="shared" si="0"/>
        <v>0</v>
      </c>
      <c r="EK20" s="649">
        <f t="shared" si="0"/>
        <v>22897</v>
      </c>
      <c r="EL20" s="644">
        <f t="shared" si="0"/>
        <v>201589</v>
      </c>
      <c r="EM20" s="645">
        <f t="shared" si="0"/>
        <v>0</v>
      </c>
      <c r="EN20" s="650">
        <f t="shared" si="0"/>
        <v>201589</v>
      </c>
      <c r="EO20" s="651">
        <f t="shared" si="14"/>
        <v>233695.35999999999</v>
      </c>
    </row>
    <row r="21" spans="1:145" ht="15" customHeight="1">
      <c r="A21" s="561" t="s">
        <v>86</v>
      </c>
      <c r="B21" s="562">
        <v>0</v>
      </c>
      <c r="C21" s="563">
        <v>0</v>
      </c>
      <c r="D21" s="564">
        <v>0</v>
      </c>
      <c r="E21" s="564">
        <v>0</v>
      </c>
      <c r="F21" s="564">
        <v>0</v>
      </c>
      <c r="G21" s="563">
        <v>0</v>
      </c>
      <c r="H21" s="564">
        <v>0</v>
      </c>
      <c r="I21" s="565">
        <v>0</v>
      </c>
      <c r="J21" s="566">
        <f t="shared" si="1"/>
        <v>0</v>
      </c>
      <c r="K21" s="567">
        <v>0</v>
      </c>
      <c r="L21" s="568">
        <v>0</v>
      </c>
      <c r="M21" s="569">
        <v>0</v>
      </c>
      <c r="N21" s="570">
        <v>0</v>
      </c>
      <c r="O21" s="571">
        <v>0</v>
      </c>
      <c r="P21" s="572">
        <v>0</v>
      </c>
      <c r="Q21" s="572">
        <v>0</v>
      </c>
      <c r="R21" s="573">
        <v>0</v>
      </c>
      <c r="S21" s="572">
        <v>0</v>
      </c>
      <c r="T21" s="572">
        <v>0</v>
      </c>
      <c r="U21" s="570">
        <f t="shared" si="2"/>
        <v>0</v>
      </c>
      <c r="V21" s="574">
        <v>0</v>
      </c>
      <c r="W21" s="575">
        <v>0</v>
      </c>
      <c r="X21" s="576">
        <v>0</v>
      </c>
      <c r="Y21" s="577">
        <v>0</v>
      </c>
      <c r="Z21" s="578">
        <v>0</v>
      </c>
      <c r="AA21" s="579">
        <v>0</v>
      </c>
      <c r="AB21" s="579">
        <v>0</v>
      </c>
      <c r="AC21" s="580">
        <v>0</v>
      </c>
      <c r="AD21" s="580">
        <v>0</v>
      </c>
      <c r="AE21" s="580">
        <v>0</v>
      </c>
      <c r="AF21" s="581">
        <f t="shared" si="3"/>
        <v>0</v>
      </c>
      <c r="AG21" s="680">
        <v>0</v>
      </c>
      <c r="AH21" s="681">
        <v>0</v>
      </c>
      <c r="AI21" s="584">
        <v>0</v>
      </c>
      <c r="AJ21" s="569">
        <v>0</v>
      </c>
      <c r="AK21" s="571">
        <v>0</v>
      </c>
      <c r="AL21" s="682">
        <v>0</v>
      </c>
      <c r="AM21" s="683">
        <v>0</v>
      </c>
      <c r="AN21" s="684">
        <v>0</v>
      </c>
      <c r="AO21" s="682">
        <v>0</v>
      </c>
      <c r="AP21" s="685">
        <v>0</v>
      </c>
      <c r="AQ21" s="589">
        <f t="shared" si="4"/>
        <v>0</v>
      </c>
      <c r="AR21" s="682">
        <v>0</v>
      </c>
      <c r="AS21" s="685">
        <v>0</v>
      </c>
      <c r="AT21" s="661">
        <v>4</v>
      </c>
      <c r="AU21" s="662">
        <v>4</v>
      </c>
      <c r="AV21" s="663">
        <v>4</v>
      </c>
      <c r="AW21" s="663">
        <v>0</v>
      </c>
      <c r="AX21" s="664">
        <v>0</v>
      </c>
      <c r="AY21" s="596">
        <v>0</v>
      </c>
      <c r="AZ21" s="597">
        <v>0</v>
      </c>
      <c r="BA21" s="598">
        <v>0</v>
      </c>
      <c r="BB21" s="599">
        <f t="shared" si="5"/>
        <v>0</v>
      </c>
      <c r="BC21" s="606">
        <v>0</v>
      </c>
      <c r="BD21" s="689">
        <v>0</v>
      </c>
      <c r="BE21" s="569">
        <v>0</v>
      </c>
      <c r="BF21" s="573">
        <v>0</v>
      </c>
      <c r="BG21" s="602">
        <v>0</v>
      </c>
      <c r="BH21" s="602">
        <v>0</v>
      </c>
      <c r="BI21" s="602">
        <v>0</v>
      </c>
      <c r="BJ21" s="573">
        <v>0</v>
      </c>
      <c r="BK21" s="603">
        <v>0</v>
      </c>
      <c r="BL21" s="602">
        <v>0</v>
      </c>
      <c r="BM21" s="570">
        <f t="shared" si="6"/>
        <v>0</v>
      </c>
      <c r="BN21" s="603">
        <v>0</v>
      </c>
      <c r="BO21" s="602">
        <v>0</v>
      </c>
      <c r="BP21" s="604">
        <v>0</v>
      </c>
      <c r="BQ21" s="604">
        <v>0</v>
      </c>
      <c r="BR21" s="605">
        <v>0</v>
      </c>
      <c r="BS21" s="608">
        <v>0</v>
      </c>
      <c r="BT21" s="608">
        <v>0</v>
      </c>
      <c r="BU21" s="607">
        <v>0</v>
      </c>
      <c r="BV21" s="608">
        <v>0</v>
      </c>
      <c r="BW21" s="608">
        <v>0</v>
      </c>
      <c r="BX21" s="604">
        <f t="shared" si="7"/>
        <v>0</v>
      </c>
      <c r="BY21" s="605">
        <v>0</v>
      </c>
      <c r="BZ21" s="692">
        <v>0</v>
      </c>
      <c r="CA21" s="611">
        <v>0</v>
      </c>
      <c r="CB21" s="612">
        <v>0</v>
      </c>
      <c r="CC21" s="613">
        <v>0</v>
      </c>
      <c r="CD21" s="667">
        <v>0</v>
      </c>
      <c r="CE21" s="613">
        <v>0</v>
      </c>
      <c r="CF21" s="612">
        <v>0</v>
      </c>
      <c r="CG21" s="613">
        <v>0</v>
      </c>
      <c r="CH21" s="613">
        <v>0</v>
      </c>
      <c r="CI21" s="614">
        <f t="shared" si="8"/>
        <v>0</v>
      </c>
      <c r="CJ21" s="615">
        <v>0</v>
      </c>
      <c r="CK21" s="716">
        <v>0</v>
      </c>
      <c r="CL21" s="693">
        <v>5</v>
      </c>
      <c r="CM21" s="618">
        <v>5</v>
      </c>
      <c r="CN21" s="619">
        <v>5</v>
      </c>
      <c r="CO21" s="619">
        <v>0</v>
      </c>
      <c r="CP21" s="694">
        <v>0</v>
      </c>
      <c r="CQ21" s="618">
        <v>0</v>
      </c>
      <c r="CR21" s="695">
        <v>0</v>
      </c>
      <c r="CS21" s="696">
        <v>0</v>
      </c>
      <c r="CT21" s="618">
        <f t="shared" si="9"/>
        <v>0</v>
      </c>
      <c r="CU21" s="697">
        <v>0</v>
      </c>
      <c r="CV21" s="698">
        <v>0</v>
      </c>
      <c r="CW21" s="625">
        <v>0</v>
      </c>
      <c r="CX21" s="613">
        <v>0</v>
      </c>
      <c r="CY21" s="626">
        <v>0</v>
      </c>
      <c r="CZ21" s="615">
        <v>0</v>
      </c>
      <c r="DA21" s="615">
        <v>0</v>
      </c>
      <c r="DB21" s="667">
        <v>0</v>
      </c>
      <c r="DC21" s="655">
        <v>0</v>
      </c>
      <c r="DD21" s="655">
        <v>0</v>
      </c>
      <c r="DE21" s="629">
        <f t="shared" si="10"/>
        <v>0</v>
      </c>
      <c r="DF21" s="615">
        <v>0</v>
      </c>
      <c r="DG21" s="675">
        <v>0</v>
      </c>
      <c r="DH21" s="632">
        <v>0</v>
      </c>
      <c r="DI21" s="607">
        <v>0</v>
      </c>
      <c r="DJ21" s="633">
        <v>0</v>
      </c>
      <c r="DK21" s="676">
        <v>0</v>
      </c>
      <c r="DL21" s="676">
        <v>0</v>
      </c>
      <c r="DM21" s="677">
        <v>0</v>
      </c>
      <c r="DN21" s="653">
        <v>0</v>
      </c>
      <c r="DO21" s="653">
        <v>0</v>
      </c>
      <c r="DP21" s="677">
        <f t="shared" si="11"/>
        <v>0</v>
      </c>
      <c r="DQ21" s="676">
        <v>0</v>
      </c>
      <c r="DR21" s="678">
        <v>0</v>
      </c>
      <c r="DS21" s="637">
        <v>0</v>
      </c>
      <c r="DT21" s="638">
        <v>0</v>
      </c>
      <c r="DU21" s="638">
        <v>0</v>
      </c>
      <c r="DV21" s="639">
        <v>0</v>
      </c>
      <c r="DW21" s="639">
        <v>0</v>
      </c>
      <c r="DX21" s="640">
        <v>0</v>
      </c>
      <c r="DY21" s="640">
        <v>0</v>
      </c>
      <c r="DZ21" s="640">
        <v>0</v>
      </c>
      <c r="EA21" s="725">
        <f t="shared" si="12"/>
        <v>0</v>
      </c>
      <c r="EB21" s="642">
        <v>0</v>
      </c>
      <c r="EC21" s="703">
        <v>0</v>
      </c>
      <c r="ED21" s="644">
        <f t="shared" si="13"/>
        <v>9</v>
      </c>
      <c r="EE21" s="645">
        <f t="shared" si="0"/>
        <v>9</v>
      </c>
      <c r="EF21" s="646">
        <f t="shared" si="0"/>
        <v>9</v>
      </c>
      <c r="EG21" s="646">
        <f t="shared" si="0"/>
        <v>0</v>
      </c>
      <c r="EH21" s="647">
        <f t="shared" si="0"/>
        <v>0</v>
      </c>
      <c r="EI21" s="648">
        <f t="shared" si="0"/>
        <v>0</v>
      </c>
      <c r="EJ21" s="645">
        <f t="shared" si="0"/>
        <v>0</v>
      </c>
      <c r="EK21" s="649">
        <f t="shared" si="0"/>
        <v>0</v>
      </c>
      <c r="EL21" s="644">
        <f t="shared" si="0"/>
        <v>0</v>
      </c>
      <c r="EM21" s="645">
        <f t="shared" si="0"/>
        <v>0</v>
      </c>
      <c r="EN21" s="650">
        <f t="shared" si="0"/>
        <v>0</v>
      </c>
      <c r="EO21" s="651">
        <f t="shared" si="14"/>
        <v>0</v>
      </c>
    </row>
    <row r="22" spans="1:145" ht="15" customHeight="1">
      <c r="A22" s="561" t="s">
        <v>87</v>
      </c>
      <c r="B22" s="562">
        <v>97</v>
      </c>
      <c r="C22" s="563">
        <v>0</v>
      </c>
      <c r="D22" s="564">
        <v>0</v>
      </c>
      <c r="E22" s="564">
        <v>0</v>
      </c>
      <c r="F22" s="564">
        <v>0</v>
      </c>
      <c r="G22" s="563">
        <v>2</v>
      </c>
      <c r="H22" s="564">
        <v>0</v>
      </c>
      <c r="I22" s="565">
        <v>2</v>
      </c>
      <c r="J22" s="566">
        <f t="shared" si="1"/>
        <v>95</v>
      </c>
      <c r="K22" s="567">
        <v>0</v>
      </c>
      <c r="L22" s="568">
        <v>95</v>
      </c>
      <c r="M22" s="569">
        <v>70</v>
      </c>
      <c r="N22" s="570">
        <v>7</v>
      </c>
      <c r="O22" s="571">
        <v>7</v>
      </c>
      <c r="P22" s="572">
        <v>0</v>
      </c>
      <c r="Q22" s="572">
        <v>0</v>
      </c>
      <c r="R22" s="573">
        <v>2</v>
      </c>
      <c r="S22" s="572">
        <v>0</v>
      </c>
      <c r="T22" s="572">
        <v>2</v>
      </c>
      <c r="U22" s="570">
        <f t="shared" si="2"/>
        <v>61</v>
      </c>
      <c r="V22" s="574">
        <v>0</v>
      </c>
      <c r="W22" s="575">
        <v>61</v>
      </c>
      <c r="X22" s="576">
        <v>59</v>
      </c>
      <c r="Y22" s="577">
        <v>-6</v>
      </c>
      <c r="Z22" s="578">
        <v>-6</v>
      </c>
      <c r="AA22" s="579">
        <v>0</v>
      </c>
      <c r="AB22" s="579">
        <v>0</v>
      </c>
      <c r="AC22" s="580">
        <v>6</v>
      </c>
      <c r="AD22" s="580">
        <v>0</v>
      </c>
      <c r="AE22" s="580">
        <v>6</v>
      </c>
      <c r="AF22" s="581">
        <f t="shared" si="3"/>
        <v>59</v>
      </c>
      <c r="AG22" s="680">
        <v>0</v>
      </c>
      <c r="AH22" s="681">
        <v>59</v>
      </c>
      <c r="AI22" s="584">
        <v>3</v>
      </c>
      <c r="AJ22" s="569">
        <v>-5</v>
      </c>
      <c r="AK22" s="571">
        <v>-5</v>
      </c>
      <c r="AL22" s="682">
        <v>0</v>
      </c>
      <c r="AM22" s="683">
        <v>0</v>
      </c>
      <c r="AN22" s="684">
        <v>4</v>
      </c>
      <c r="AO22" s="682">
        <v>0</v>
      </c>
      <c r="AP22" s="685">
        <v>4</v>
      </c>
      <c r="AQ22" s="589">
        <f t="shared" si="4"/>
        <v>4</v>
      </c>
      <c r="AR22" s="682">
        <v>0</v>
      </c>
      <c r="AS22" s="685">
        <v>4</v>
      </c>
      <c r="AT22" s="686">
        <v>2</v>
      </c>
      <c r="AU22" s="687">
        <v>1</v>
      </c>
      <c r="AV22" s="608">
        <v>1</v>
      </c>
      <c r="AW22" s="608">
        <v>0</v>
      </c>
      <c r="AX22" s="688">
        <v>0</v>
      </c>
      <c r="AY22" s="596">
        <v>0.86799999999999999</v>
      </c>
      <c r="AZ22" s="597">
        <v>0</v>
      </c>
      <c r="BA22" s="598">
        <v>0.86799999999999999</v>
      </c>
      <c r="BB22" s="726">
        <f t="shared" si="5"/>
        <v>0.13200000000000001</v>
      </c>
      <c r="BC22" s="606">
        <v>0</v>
      </c>
      <c r="BD22" s="689">
        <v>0.13200000000000001</v>
      </c>
      <c r="BE22" s="569">
        <v>0</v>
      </c>
      <c r="BF22" s="573">
        <v>0</v>
      </c>
      <c r="BG22" s="602">
        <v>0</v>
      </c>
      <c r="BH22" s="602">
        <v>0</v>
      </c>
      <c r="BI22" s="602">
        <v>0</v>
      </c>
      <c r="BJ22" s="721">
        <v>0</v>
      </c>
      <c r="BK22" s="603">
        <v>0</v>
      </c>
      <c r="BL22" s="602">
        <v>0</v>
      </c>
      <c r="BM22" s="722">
        <f t="shared" si="6"/>
        <v>0</v>
      </c>
      <c r="BN22" s="603">
        <v>0</v>
      </c>
      <c r="BO22" s="602">
        <v>0</v>
      </c>
      <c r="BP22" s="604">
        <v>1</v>
      </c>
      <c r="BQ22" s="604">
        <v>1</v>
      </c>
      <c r="BR22" s="605">
        <v>1</v>
      </c>
      <c r="BS22" s="608">
        <v>0</v>
      </c>
      <c r="BT22" s="608">
        <v>0</v>
      </c>
      <c r="BU22" s="607">
        <v>0</v>
      </c>
      <c r="BV22" s="608">
        <v>0</v>
      </c>
      <c r="BW22" s="608">
        <v>0</v>
      </c>
      <c r="BX22" s="604">
        <f t="shared" si="7"/>
        <v>0</v>
      </c>
      <c r="BY22" s="605">
        <v>0</v>
      </c>
      <c r="BZ22" s="692">
        <v>0</v>
      </c>
      <c r="CA22" s="611">
        <v>14</v>
      </c>
      <c r="CB22" s="612">
        <v>1</v>
      </c>
      <c r="CC22" s="613">
        <v>1</v>
      </c>
      <c r="CD22" s="613">
        <v>0</v>
      </c>
      <c r="CE22" s="613">
        <v>0</v>
      </c>
      <c r="CF22" s="612">
        <v>10.41</v>
      </c>
      <c r="CG22" s="613">
        <v>0</v>
      </c>
      <c r="CH22" s="613">
        <v>10.41</v>
      </c>
      <c r="CI22" s="614">
        <f t="shared" si="8"/>
        <v>2.59</v>
      </c>
      <c r="CJ22" s="615">
        <v>0</v>
      </c>
      <c r="CK22" s="616">
        <v>2.59</v>
      </c>
      <c r="CL22" s="693">
        <v>89</v>
      </c>
      <c r="CM22" s="618">
        <v>3</v>
      </c>
      <c r="CN22" s="619">
        <v>3</v>
      </c>
      <c r="CO22" s="619">
        <v>0</v>
      </c>
      <c r="CP22" s="694">
        <v>0</v>
      </c>
      <c r="CQ22" s="618">
        <v>5.681</v>
      </c>
      <c r="CR22" s="695">
        <v>0</v>
      </c>
      <c r="CS22" s="696">
        <v>5.681</v>
      </c>
      <c r="CT22" s="618">
        <f t="shared" si="9"/>
        <v>80.319000000000003</v>
      </c>
      <c r="CU22" s="697">
        <v>0</v>
      </c>
      <c r="CV22" s="698">
        <v>80.319000000000003</v>
      </c>
      <c r="CW22" s="625">
        <v>120</v>
      </c>
      <c r="CX22" s="613">
        <v>15</v>
      </c>
      <c r="CY22" s="626">
        <v>15</v>
      </c>
      <c r="CZ22" s="615">
        <v>0</v>
      </c>
      <c r="DA22" s="615">
        <v>0</v>
      </c>
      <c r="DB22" s="667">
        <v>6</v>
      </c>
      <c r="DC22" s="655">
        <v>0</v>
      </c>
      <c r="DD22" s="655">
        <v>6</v>
      </c>
      <c r="DE22" s="629">
        <f t="shared" si="10"/>
        <v>99</v>
      </c>
      <c r="DF22" s="615">
        <v>0</v>
      </c>
      <c r="DG22" s="675">
        <v>99</v>
      </c>
      <c r="DH22" s="632">
        <v>69</v>
      </c>
      <c r="DI22" s="607">
        <v>-14</v>
      </c>
      <c r="DJ22" s="633">
        <v>-14</v>
      </c>
      <c r="DK22" s="676">
        <v>0</v>
      </c>
      <c r="DL22" s="676">
        <v>0</v>
      </c>
      <c r="DM22" s="677">
        <v>6</v>
      </c>
      <c r="DN22" s="653">
        <v>0</v>
      </c>
      <c r="DO22" s="653">
        <v>6</v>
      </c>
      <c r="DP22" s="677">
        <f t="shared" si="11"/>
        <v>77</v>
      </c>
      <c r="DQ22" s="676">
        <v>0</v>
      </c>
      <c r="DR22" s="678">
        <v>77</v>
      </c>
      <c r="DS22" s="637">
        <v>128</v>
      </c>
      <c r="DT22" s="638">
        <v>13</v>
      </c>
      <c r="DU22" s="638">
        <v>13</v>
      </c>
      <c r="DV22" s="578">
        <v>0</v>
      </c>
      <c r="DW22" s="578">
        <v>0</v>
      </c>
      <c r="DX22" s="727">
        <v>6</v>
      </c>
      <c r="DY22" s="640">
        <v>0</v>
      </c>
      <c r="DZ22" s="640">
        <v>6</v>
      </c>
      <c r="EA22" s="725">
        <f t="shared" si="12"/>
        <v>109</v>
      </c>
      <c r="EB22" s="642">
        <v>0</v>
      </c>
      <c r="EC22" s="643">
        <v>109</v>
      </c>
      <c r="ED22" s="644">
        <f t="shared" si="13"/>
        <v>652</v>
      </c>
      <c r="EE22" s="645">
        <f t="shared" si="13"/>
        <v>16</v>
      </c>
      <c r="EF22" s="646">
        <f t="shared" si="13"/>
        <v>16</v>
      </c>
      <c r="EG22" s="646">
        <f t="shared" si="13"/>
        <v>0</v>
      </c>
      <c r="EH22" s="647">
        <f t="shared" si="13"/>
        <v>0</v>
      </c>
      <c r="EI22" s="648">
        <f t="shared" si="13"/>
        <v>48.959000000000003</v>
      </c>
      <c r="EJ22" s="645">
        <f t="shared" si="13"/>
        <v>0</v>
      </c>
      <c r="EK22" s="649">
        <f t="shared" si="13"/>
        <v>48.959000000000003</v>
      </c>
      <c r="EL22" s="644">
        <f t="shared" si="13"/>
        <v>587.04099999999994</v>
      </c>
      <c r="EM22" s="645">
        <f t="shared" si="13"/>
        <v>0</v>
      </c>
      <c r="EN22" s="650">
        <f t="shared" si="13"/>
        <v>587.04099999999994</v>
      </c>
      <c r="EO22" s="651">
        <f t="shared" si="14"/>
        <v>636</v>
      </c>
    </row>
    <row r="23" spans="1:145" ht="15" customHeight="1">
      <c r="A23" s="728" t="s">
        <v>88</v>
      </c>
      <c r="B23" s="562">
        <v>0</v>
      </c>
      <c r="C23" s="563">
        <v>0</v>
      </c>
      <c r="D23" s="564">
        <v>0</v>
      </c>
      <c r="E23" s="564">
        <v>0</v>
      </c>
      <c r="F23" s="564">
        <v>0</v>
      </c>
      <c r="G23" s="563">
        <v>0</v>
      </c>
      <c r="H23" s="564">
        <v>0</v>
      </c>
      <c r="I23" s="565">
        <v>0</v>
      </c>
      <c r="J23" s="566">
        <f t="shared" si="1"/>
        <v>0</v>
      </c>
      <c r="K23" s="567">
        <v>0</v>
      </c>
      <c r="L23" s="568">
        <v>0</v>
      </c>
      <c r="M23" s="569">
        <v>0</v>
      </c>
      <c r="N23" s="570">
        <v>0</v>
      </c>
      <c r="O23" s="571">
        <v>0</v>
      </c>
      <c r="P23" s="572">
        <v>0</v>
      </c>
      <c r="Q23" s="572">
        <v>0</v>
      </c>
      <c r="R23" s="573">
        <v>0</v>
      </c>
      <c r="S23" s="572">
        <v>0</v>
      </c>
      <c r="T23" s="572">
        <v>0</v>
      </c>
      <c r="U23" s="570">
        <f t="shared" si="2"/>
        <v>0</v>
      </c>
      <c r="V23" s="574">
        <v>0</v>
      </c>
      <c r="W23" s="572">
        <v>0</v>
      </c>
      <c r="X23" s="576">
        <v>0</v>
      </c>
      <c r="Y23" s="577">
        <v>0</v>
      </c>
      <c r="Z23" s="578">
        <v>0</v>
      </c>
      <c r="AA23" s="579">
        <v>0</v>
      </c>
      <c r="AB23" s="579">
        <v>0</v>
      </c>
      <c r="AC23" s="580">
        <v>0</v>
      </c>
      <c r="AD23" s="580">
        <v>0</v>
      </c>
      <c r="AE23" s="580">
        <v>0</v>
      </c>
      <c r="AF23" s="581">
        <f t="shared" si="3"/>
        <v>0</v>
      </c>
      <c r="AG23" s="680">
        <v>0</v>
      </c>
      <c r="AH23" s="681">
        <v>0</v>
      </c>
      <c r="AI23" s="584">
        <v>0</v>
      </c>
      <c r="AJ23" s="569">
        <v>0</v>
      </c>
      <c r="AK23" s="571">
        <v>0</v>
      </c>
      <c r="AL23" s="682">
        <v>0</v>
      </c>
      <c r="AM23" s="683">
        <v>0</v>
      </c>
      <c r="AN23" s="684">
        <v>0</v>
      </c>
      <c r="AO23" s="682">
        <v>0</v>
      </c>
      <c r="AP23" s="685">
        <v>0</v>
      </c>
      <c r="AQ23" s="589">
        <f t="shared" si="4"/>
        <v>0</v>
      </c>
      <c r="AR23" s="682">
        <v>0</v>
      </c>
      <c r="AS23" s="685">
        <v>0</v>
      </c>
      <c r="AT23" s="686">
        <v>3</v>
      </c>
      <c r="AU23" s="687">
        <v>3</v>
      </c>
      <c r="AV23" s="608">
        <v>3</v>
      </c>
      <c r="AW23" s="608">
        <v>0</v>
      </c>
      <c r="AX23" s="688">
        <v>0</v>
      </c>
      <c r="AY23" s="596">
        <v>0</v>
      </c>
      <c r="AZ23" s="597">
        <v>0</v>
      </c>
      <c r="BA23" s="598">
        <v>0</v>
      </c>
      <c r="BB23" s="599">
        <f t="shared" si="5"/>
        <v>0</v>
      </c>
      <c r="BC23" s="606">
        <v>0</v>
      </c>
      <c r="BD23" s="689">
        <v>0</v>
      </c>
      <c r="BE23" s="569">
        <v>0</v>
      </c>
      <c r="BF23" s="573">
        <v>0</v>
      </c>
      <c r="BG23" s="602">
        <v>0</v>
      </c>
      <c r="BH23" s="602">
        <v>0</v>
      </c>
      <c r="BI23" s="602">
        <v>0</v>
      </c>
      <c r="BJ23" s="573">
        <v>0</v>
      </c>
      <c r="BK23" s="603">
        <v>0</v>
      </c>
      <c r="BL23" s="602">
        <v>0</v>
      </c>
      <c r="BM23" s="570">
        <f t="shared" si="6"/>
        <v>0</v>
      </c>
      <c r="BN23" s="603">
        <v>0</v>
      </c>
      <c r="BO23" s="602">
        <v>0</v>
      </c>
      <c r="BP23" s="604">
        <v>0</v>
      </c>
      <c r="BQ23" s="604">
        <v>0</v>
      </c>
      <c r="BR23" s="605">
        <v>0</v>
      </c>
      <c r="BS23" s="608">
        <v>0</v>
      </c>
      <c r="BT23" s="608">
        <v>0</v>
      </c>
      <c r="BU23" s="607">
        <v>0</v>
      </c>
      <c r="BV23" s="608">
        <v>0</v>
      </c>
      <c r="BW23" s="608">
        <v>0</v>
      </c>
      <c r="BX23" s="604">
        <f t="shared" si="7"/>
        <v>0</v>
      </c>
      <c r="BY23" s="605">
        <v>0</v>
      </c>
      <c r="BZ23" s="692">
        <v>0</v>
      </c>
      <c r="CA23" s="611">
        <v>0</v>
      </c>
      <c r="CB23" s="612">
        <v>0</v>
      </c>
      <c r="CC23" s="613">
        <v>0</v>
      </c>
      <c r="CD23" s="613">
        <v>0</v>
      </c>
      <c r="CE23" s="613">
        <v>0</v>
      </c>
      <c r="CF23" s="612">
        <v>0</v>
      </c>
      <c r="CG23" s="613">
        <v>0</v>
      </c>
      <c r="CH23" s="613">
        <v>0</v>
      </c>
      <c r="CI23" s="614">
        <f t="shared" si="8"/>
        <v>0</v>
      </c>
      <c r="CJ23" s="615">
        <v>0</v>
      </c>
      <c r="CK23" s="716">
        <v>0</v>
      </c>
      <c r="CL23" s="693">
        <v>8</v>
      </c>
      <c r="CM23" s="618">
        <v>8</v>
      </c>
      <c r="CN23" s="619">
        <v>8</v>
      </c>
      <c r="CO23" s="619">
        <v>0</v>
      </c>
      <c r="CP23" s="694">
        <v>0</v>
      </c>
      <c r="CQ23" s="618">
        <v>0</v>
      </c>
      <c r="CR23" s="695">
        <v>0</v>
      </c>
      <c r="CS23" s="696">
        <v>0</v>
      </c>
      <c r="CT23" s="618">
        <f t="shared" si="9"/>
        <v>0</v>
      </c>
      <c r="CU23" s="697">
        <v>0</v>
      </c>
      <c r="CV23" s="698">
        <v>0</v>
      </c>
      <c r="CW23" s="625">
        <v>0</v>
      </c>
      <c r="CX23" s="613">
        <v>0</v>
      </c>
      <c r="CY23" s="626">
        <v>0</v>
      </c>
      <c r="CZ23" s="626">
        <v>0</v>
      </c>
      <c r="DA23" s="626">
        <v>0</v>
      </c>
      <c r="DB23" s="699">
        <v>0</v>
      </c>
      <c r="DC23" s="682">
        <v>0</v>
      </c>
      <c r="DD23" s="682">
        <v>0</v>
      </c>
      <c r="DE23" s="629">
        <f t="shared" si="10"/>
        <v>0</v>
      </c>
      <c r="DF23" s="700">
        <v>0</v>
      </c>
      <c r="DG23" s="616">
        <v>0</v>
      </c>
      <c r="DH23" s="632">
        <v>0</v>
      </c>
      <c r="DI23" s="607">
        <v>0</v>
      </c>
      <c r="DJ23" s="633">
        <v>0</v>
      </c>
      <c r="DK23" s="633">
        <v>0</v>
      </c>
      <c r="DL23" s="633">
        <v>0</v>
      </c>
      <c r="DM23" s="607">
        <v>0</v>
      </c>
      <c r="DN23" s="680">
        <v>0</v>
      </c>
      <c r="DO23" s="680">
        <v>0</v>
      </c>
      <c r="DP23" s="607">
        <f t="shared" si="11"/>
        <v>0</v>
      </c>
      <c r="DQ23" s="701">
        <v>0</v>
      </c>
      <c r="DR23" s="702">
        <v>0</v>
      </c>
      <c r="DS23" s="637">
        <v>1</v>
      </c>
      <c r="DT23" s="638">
        <v>1</v>
      </c>
      <c r="DU23" s="638">
        <v>1</v>
      </c>
      <c r="DV23" s="639">
        <v>0</v>
      </c>
      <c r="DW23" s="639">
        <v>0</v>
      </c>
      <c r="DX23" s="727">
        <v>0</v>
      </c>
      <c r="DY23" s="727">
        <v>0</v>
      </c>
      <c r="DZ23" s="727">
        <v>0</v>
      </c>
      <c r="EA23" s="725">
        <f t="shared" si="12"/>
        <v>0</v>
      </c>
      <c r="EB23" s="642">
        <v>0</v>
      </c>
      <c r="EC23" s="720">
        <v>0</v>
      </c>
      <c r="ED23" s="644">
        <f t="shared" si="13"/>
        <v>12</v>
      </c>
      <c r="EE23" s="645">
        <f t="shared" si="13"/>
        <v>12</v>
      </c>
      <c r="EF23" s="646">
        <f t="shared" si="13"/>
        <v>12</v>
      </c>
      <c r="EG23" s="646">
        <f t="shared" si="13"/>
        <v>0</v>
      </c>
      <c r="EH23" s="647">
        <f t="shared" si="13"/>
        <v>0</v>
      </c>
      <c r="EI23" s="648">
        <f t="shared" si="13"/>
        <v>0</v>
      </c>
      <c r="EJ23" s="645">
        <f t="shared" si="13"/>
        <v>0</v>
      </c>
      <c r="EK23" s="649">
        <f t="shared" si="13"/>
        <v>0</v>
      </c>
      <c r="EL23" s="644">
        <f t="shared" si="13"/>
        <v>0</v>
      </c>
      <c r="EM23" s="645">
        <f t="shared" si="13"/>
        <v>0</v>
      </c>
      <c r="EN23" s="650">
        <f t="shared" si="13"/>
        <v>0</v>
      </c>
      <c r="EO23" s="651">
        <f t="shared" si="14"/>
        <v>0</v>
      </c>
    </row>
    <row r="24" spans="1:145" ht="15" customHeight="1">
      <c r="A24" s="729" t="s">
        <v>89</v>
      </c>
      <c r="B24" s="562">
        <v>103</v>
      </c>
      <c r="C24" s="563">
        <v>0</v>
      </c>
      <c r="D24" s="564">
        <v>0</v>
      </c>
      <c r="E24" s="564">
        <v>0</v>
      </c>
      <c r="F24" s="564">
        <v>0</v>
      </c>
      <c r="G24" s="563">
        <v>8</v>
      </c>
      <c r="H24" s="564">
        <v>0</v>
      </c>
      <c r="I24" s="565">
        <v>8</v>
      </c>
      <c r="J24" s="566">
        <f t="shared" si="1"/>
        <v>95</v>
      </c>
      <c r="K24" s="567">
        <v>0</v>
      </c>
      <c r="L24" s="568">
        <v>95</v>
      </c>
      <c r="M24" s="569">
        <v>36</v>
      </c>
      <c r="N24" s="570">
        <v>2</v>
      </c>
      <c r="O24" s="571">
        <v>1.23</v>
      </c>
      <c r="P24" s="572">
        <v>0.77</v>
      </c>
      <c r="Q24" s="572">
        <v>0</v>
      </c>
      <c r="R24" s="573">
        <v>0</v>
      </c>
      <c r="S24" s="572">
        <v>0</v>
      </c>
      <c r="T24" s="572">
        <v>0</v>
      </c>
      <c r="U24" s="570">
        <f t="shared" si="2"/>
        <v>34</v>
      </c>
      <c r="V24" s="574">
        <v>0</v>
      </c>
      <c r="W24" s="572">
        <v>34</v>
      </c>
      <c r="X24" s="576">
        <v>28</v>
      </c>
      <c r="Y24" s="577">
        <v>0</v>
      </c>
      <c r="Z24" s="578">
        <v>0</v>
      </c>
      <c r="AA24" s="579">
        <v>0</v>
      </c>
      <c r="AB24" s="579">
        <v>0</v>
      </c>
      <c r="AC24" s="580">
        <v>7.7489999999999997</v>
      </c>
      <c r="AD24" s="580">
        <v>0</v>
      </c>
      <c r="AE24" s="580">
        <v>7.7489999999999997</v>
      </c>
      <c r="AF24" s="581">
        <f t="shared" si="3"/>
        <v>20.251000000000001</v>
      </c>
      <c r="AG24" s="680">
        <v>0</v>
      </c>
      <c r="AH24" s="681">
        <v>20.251000000000001</v>
      </c>
      <c r="AI24" s="584">
        <v>27</v>
      </c>
      <c r="AJ24" s="730">
        <v>0</v>
      </c>
      <c r="AK24" s="731">
        <v>0</v>
      </c>
      <c r="AL24" s="682">
        <v>0</v>
      </c>
      <c r="AM24" s="683">
        <v>0</v>
      </c>
      <c r="AN24" s="706">
        <v>6.7560000000000002</v>
      </c>
      <c r="AO24" s="682">
        <v>0</v>
      </c>
      <c r="AP24" s="707">
        <v>6.7560000000000002</v>
      </c>
      <c r="AQ24" s="732">
        <f t="shared" si="4"/>
        <v>20.244</v>
      </c>
      <c r="AR24" s="682">
        <v>0</v>
      </c>
      <c r="AS24" s="707">
        <v>20.244</v>
      </c>
      <c r="AT24" s="686">
        <v>1</v>
      </c>
      <c r="AU24" s="687">
        <v>0</v>
      </c>
      <c r="AV24" s="608">
        <v>0</v>
      </c>
      <c r="AW24" s="608">
        <v>0</v>
      </c>
      <c r="AX24" s="688">
        <v>0</v>
      </c>
      <c r="AY24" s="596">
        <v>1</v>
      </c>
      <c r="AZ24" s="597">
        <v>0</v>
      </c>
      <c r="BA24" s="598">
        <v>1</v>
      </c>
      <c r="BB24" s="599">
        <f t="shared" si="5"/>
        <v>0</v>
      </c>
      <c r="BC24" s="606">
        <v>0</v>
      </c>
      <c r="BD24" s="689">
        <v>0</v>
      </c>
      <c r="BE24" s="569">
        <v>5</v>
      </c>
      <c r="BF24" s="573">
        <v>0</v>
      </c>
      <c r="BG24" s="602">
        <v>0</v>
      </c>
      <c r="BH24" s="602">
        <v>0</v>
      </c>
      <c r="BI24" s="602">
        <v>0</v>
      </c>
      <c r="BJ24" s="573">
        <v>5</v>
      </c>
      <c r="BK24" s="603">
        <v>0</v>
      </c>
      <c r="BL24" s="602">
        <v>5</v>
      </c>
      <c r="BM24" s="570">
        <f t="shared" si="6"/>
        <v>0</v>
      </c>
      <c r="BN24" s="603">
        <v>0</v>
      </c>
      <c r="BO24" s="602">
        <v>0</v>
      </c>
      <c r="BP24" s="604">
        <v>0</v>
      </c>
      <c r="BQ24" s="604">
        <v>0</v>
      </c>
      <c r="BR24" s="605">
        <v>0</v>
      </c>
      <c r="BS24" s="608">
        <v>0</v>
      </c>
      <c r="BT24" s="608">
        <v>0</v>
      </c>
      <c r="BU24" s="607">
        <v>0</v>
      </c>
      <c r="BV24" s="608">
        <v>0</v>
      </c>
      <c r="BW24" s="608">
        <v>0</v>
      </c>
      <c r="BX24" s="604">
        <f t="shared" si="7"/>
        <v>0</v>
      </c>
      <c r="BY24" s="605">
        <v>0</v>
      </c>
      <c r="BZ24" s="692">
        <v>0</v>
      </c>
      <c r="CA24" s="611">
        <v>0</v>
      </c>
      <c r="CB24" s="612">
        <v>0</v>
      </c>
      <c r="CC24" s="613">
        <v>0</v>
      </c>
      <c r="CD24" s="613">
        <v>0</v>
      </c>
      <c r="CE24" s="613">
        <v>0</v>
      </c>
      <c r="CF24" s="612">
        <v>0</v>
      </c>
      <c r="CG24" s="613">
        <v>0</v>
      </c>
      <c r="CH24" s="613">
        <v>0</v>
      </c>
      <c r="CI24" s="614">
        <f t="shared" si="8"/>
        <v>0</v>
      </c>
      <c r="CJ24" s="615">
        <v>0</v>
      </c>
      <c r="CK24" s="716">
        <v>0</v>
      </c>
      <c r="CL24" s="693">
        <v>4</v>
      </c>
      <c r="CM24" s="618">
        <v>4</v>
      </c>
      <c r="CN24" s="619">
        <v>4</v>
      </c>
      <c r="CO24" s="619">
        <v>0</v>
      </c>
      <c r="CP24" s="694">
        <v>0</v>
      </c>
      <c r="CQ24" s="618">
        <v>0</v>
      </c>
      <c r="CR24" s="695">
        <v>0</v>
      </c>
      <c r="CS24" s="696">
        <v>0</v>
      </c>
      <c r="CT24" s="618">
        <f t="shared" si="9"/>
        <v>0</v>
      </c>
      <c r="CU24" s="697">
        <v>0</v>
      </c>
      <c r="CV24" s="698">
        <v>0</v>
      </c>
      <c r="CW24" s="625">
        <v>15</v>
      </c>
      <c r="CX24" s="613">
        <v>0</v>
      </c>
      <c r="CY24" s="626">
        <v>0</v>
      </c>
      <c r="CZ24" s="626">
        <v>0</v>
      </c>
      <c r="DA24" s="626">
        <v>0</v>
      </c>
      <c r="DB24" s="699">
        <v>1</v>
      </c>
      <c r="DC24" s="682">
        <v>1</v>
      </c>
      <c r="DD24" s="682">
        <v>0</v>
      </c>
      <c r="DE24" s="629">
        <f t="shared" si="10"/>
        <v>14</v>
      </c>
      <c r="DF24" s="700">
        <v>0</v>
      </c>
      <c r="DG24" s="616">
        <v>14</v>
      </c>
      <c r="DH24" s="632">
        <v>12</v>
      </c>
      <c r="DI24" s="607">
        <v>0</v>
      </c>
      <c r="DJ24" s="633">
        <v>0</v>
      </c>
      <c r="DK24" s="633">
        <v>0</v>
      </c>
      <c r="DL24" s="633">
        <v>0</v>
      </c>
      <c r="DM24" s="607">
        <v>8</v>
      </c>
      <c r="DN24" s="680">
        <v>8</v>
      </c>
      <c r="DO24" s="680">
        <v>0</v>
      </c>
      <c r="DP24" s="607">
        <f t="shared" si="11"/>
        <v>4</v>
      </c>
      <c r="DQ24" s="701">
        <v>0</v>
      </c>
      <c r="DR24" s="702">
        <v>4</v>
      </c>
      <c r="DS24" s="637">
        <v>27</v>
      </c>
      <c r="DT24" s="638">
        <v>0</v>
      </c>
      <c r="DU24" s="638">
        <v>0</v>
      </c>
      <c r="DV24" s="639">
        <v>0</v>
      </c>
      <c r="DW24" s="639">
        <v>0</v>
      </c>
      <c r="DX24" s="640">
        <v>8</v>
      </c>
      <c r="DY24" s="640">
        <v>8</v>
      </c>
      <c r="DZ24" s="640">
        <v>0</v>
      </c>
      <c r="EA24" s="725">
        <f t="shared" si="12"/>
        <v>19</v>
      </c>
      <c r="EB24" s="642">
        <v>0</v>
      </c>
      <c r="EC24" s="643">
        <v>19</v>
      </c>
      <c r="ED24" s="644">
        <f t="shared" si="13"/>
        <v>258</v>
      </c>
      <c r="EE24" s="645">
        <f t="shared" si="13"/>
        <v>6</v>
      </c>
      <c r="EF24" s="646">
        <f t="shared" si="13"/>
        <v>5.23</v>
      </c>
      <c r="EG24" s="646">
        <f t="shared" si="13"/>
        <v>0.77</v>
      </c>
      <c r="EH24" s="647">
        <f t="shared" si="13"/>
        <v>0</v>
      </c>
      <c r="EI24" s="648">
        <f t="shared" si="13"/>
        <v>45.504999999999995</v>
      </c>
      <c r="EJ24" s="645">
        <f t="shared" si="13"/>
        <v>17</v>
      </c>
      <c r="EK24" s="649">
        <f t="shared" si="13"/>
        <v>28.504999999999999</v>
      </c>
      <c r="EL24" s="644">
        <f t="shared" si="13"/>
        <v>206.495</v>
      </c>
      <c r="EM24" s="645">
        <f t="shared" si="13"/>
        <v>0</v>
      </c>
      <c r="EN24" s="650">
        <f t="shared" si="13"/>
        <v>206.495</v>
      </c>
      <c r="EO24" s="651">
        <f t="shared" si="14"/>
        <v>235</v>
      </c>
    </row>
    <row r="25" spans="1:145" ht="15" customHeight="1">
      <c r="A25" s="728" t="s">
        <v>90</v>
      </c>
      <c r="B25" s="562">
        <v>2</v>
      </c>
      <c r="C25" s="563">
        <v>1</v>
      </c>
      <c r="D25" s="564">
        <v>0.8</v>
      </c>
      <c r="E25" s="564">
        <v>0.2</v>
      </c>
      <c r="F25" s="564">
        <v>0</v>
      </c>
      <c r="G25" s="733">
        <v>1</v>
      </c>
      <c r="H25" s="564">
        <v>0</v>
      </c>
      <c r="I25" s="565">
        <v>1</v>
      </c>
      <c r="J25" s="734">
        <f t="shared" si="1"/>
        <v>0</v>
      </c>
      <c r="K25" s="735">
        <v>0</v>
      </c>
      <c r="L25" s="568">
        <v>0</v>
      </c>
      <c r="M25" s="569">
        <v>3</v>
      </c>
      <c r="N25" s="570">
        <v>2</v>
      </c>
      <c r="O25" s="571">
        <v>1.8</v>
      </c>
      <c r="P25" s="572">
        <v>0.2</v>
      </c>
      <c r="Q25" s="572">
        <v>0</v>
      </c>
      <c r="R25" s="573">
        <v>1</v>
      </c>
      <c r="S25" s="572">
        <v>0</v>
      </c>
      <c r="T25" s="572">
        <v>1</v>
      </c>
      <c r="U25" s="570">
        <f t="shared" si="2"/>
        <v>0</v>
      </c>
      <c r="V25" s="574">
        <v>0</v>
      </c>
      <c r="W25" s="572">
        <v>0</v>
      </c>
      <c r="X25" s="576">
        <v>2</v>
      </c>
      <c r="Y25" s="577">
        <v>1</v>
      </c>
      <c r="Z25" s="578">
        <v>0.8</v>
      </c>
      <c r="AA25" s="579">
        <v>0.2</v>
      </c>
      <c r="AB25" s="579">
        <v>0</v>
      </c>
      <c r="AC25" s="580">
        <v>1</v>
      </c>
      <c r="AD25" s="580">
        <v>0</v>
      </c>
      <c r="AE25" s="580">
        <v>1</v>
      </c>
      <c r="AF25" s="581">
        <f t="shared" si="3"/>
        <v>0</v>
      </c>
      <c r="AG25" s="680">
        <v>0</v>
      </c>
      <c r="AH25" s="681">
        <v>0</v>
      </c>
      <c r="AI25" s="584">
        <v>3</v>
      </c>
      <c r="AJ25" s="569">
        <v>2</v>
      </c>
      <c r="AK25" s="571">
        <v>1.8</v>
      </c>
      <c r="AL25" s="682">
        <v>0.2</v>
      </c>
      <c r="AM25" s="683">
        <v>0</v>
      </c>
      <c r="AN25" s="684">
        <v>1</v>
      </c>
      <c r="AO25" s="736">
        <v>0</v>
      </c>
      <c r="AP25" s="685">
        <v>1</v>
      </c>
      <c r="AQ25" s="589">
        <f t="shared" si="4"/>
        <v>0</v>
      </c>
      <c r="AR25" s="682">
        <v>0</v>
      </c>
      <c r="AS25" s="685">
        <v>0</v>
      </c>
      <c r="AT25" s="686">
        <v>2</v>
      </c>
      <c r="AU25" s="687">
        <v>2</v>
      </c>
      <c r="AV25" s="608">
        <v>2</v>
      </c>
      <c r="AW25" s="608">
        <v>0</v>
      </c>
      <c r="AX25" s="688">
        <v>0</v>
      </c>
      <c r="AY25" s="596">
        <v>0</v>
      </c>
      <c r="AZ25" s="597">
        <v>0</v>
      </c>
      <c r="BA25" s="598">
        <v>0</v>
      </c>
      <c r="BB25" s="599">
        <f t="shared" si="5"/>
        <v>0</v>
      </c>
      <c r="BC25" s="606">
        <v>0</v>
      </c>
      <c r="BD25" s="689">
        <v>0</v>
      </c>
      <c r="BE25" s="569">
        <v>0</v>
      </c>
      <c r="BF25" s="573">
        <v>0</v>
      </c>
      <c r="BG25" s="602">
        <v>0</v>
      </c>
      <c r="BH25" s="602">
        <v>0</v>
      </c>
      <c r="BI25" s="602">
        <v>0</v>
      </c>
      <c r="BJ25" s="573">
        <v>0</v>
      </c>
      <c r="BK25" s="603">
        <v>0</v>
      </c>
      <c r="BL25" s="602">
        <v>0</v>
      </c>
      <c r="BM25" s="570">
        <f t="shared" si="6"/>
        <v>0</v>
      </c>
      <c r="BN25" s="603">
        <v>0</v>
      </c>
      <c r="BO25" s="602">
        <v>0</v>
      </c>
      <c r="BP25" s="604">
        <v>0</v>
      </c>
      <c r="BQ25" s="604">
        <v>0</v>
      </c>
      <c r="BR25" s="605">
        <v>0</v>
      </c>
      <c r="BS25" s="608">
        <v>0</v>
      </c>
      <c r="BT25" s="608">
        <v>0</v>
      </c>
      <c r="BU25" s="607">
        <v>0</v>
      </c>
      <c r="BV25" s="608">
        <v>0</v>
      </c>
      <c r="BW25" s="608">
        <v>0</v>
      </c>
      <c r="BX25" s="604">
        <f t="shared" si="7"/>
        <v>0</v>
      </c>
      <c r="BY25" s="605">
        <v>0</v>
      </c>
      <c r="BZ25" s="692">
        <v>0</v>
      </c>
      <c r="CA25" s="611">
        <v>2</v>
      </c>
      <c r="CB25" s="612">
        <v>2</v>
      </c>
      <c r="CC25" s="613">
        <v>2</v>
      </c>
      <c r="CD25" s="613">
        <v>0</v>
      </c>
      <c r="CE25" s="613">
        <v>0</v>
      </c>
      <c r="CF25" s="612">
        <v>0</v>
      </c>
      <c r="CG25" s="613">
        <v>0</v>
      </c>
      <c r="CH25" s="613">
        <v>0</v>
      </c>
      <c r="CI25" s="614">
        <f t="shared" si="8"/>
        <v>0</v>
      </c>
      <c r="CJ25" s="615">
        <v>0</v>
      </c>
      <c r="CK25" s="716">
        <v>0</v>
      </c>
      <c r="CL25" s="693">
        <v>2</v>
      </c>
      <c r="CM25" s="618">
        <v>1</v>
      </c>
      <c r="CN25" s="619">
        <v>1</v>
      </c>
      <c r="CO25" s="619">
        <v>0</v>
      </c>
      <c r="CP25" s="694">
        <v>0</v>
      </c>
      <c r="CQ25" s="618">
        <v>1</v>
      </c>
      <c r="CR25" s="695">
        <v>0</v>
      </c>
      <c r="CS25" s="696">
        <v>1</v>
      </c>
      <c r="CT25" s="618">
        <f t="shared" si="9"/>
        <v>0</v>
      </c>
      <c r="CU25" s="697">
        <v>0</v>
      </c>
      <c r="CV25" s="698">
        <v>0</v>
      </c>
      <c r="CW25" s="625">
        <v>2</v>
      </c>
      <c r="CX25" s="613">
        <v>1</v>
      </c>
      <c r="CY25" s="626">
        <v>0.8</v>
      </c>
      <c r="CZ25" s="626">
        <v>0.2</v>
      </c>
      <c r="DA25" s="626">
        <v>0</v>
      </c>
      <c r="DB25" s="699">
        <v>1</v>
      </c>
      <c r="DC25" s="682">
        <v>0</v>
      </c>
      <c r="DD25" s="682">
        <v>1</v>
      </c>
      <c r="DE25" s="629">
        <f t="shared" si="10"/>
        <v>0</v>
      </c>
      <c r="DF25" s="700">
        <v>0</v>
      </c>
      <c r="DG25" s="616">
        <v>0</v>
      </c>
      <c r="DH25" s="632">
        <v>3</v>
      </c>
      <c r="DI25" s="607">
        <v>2</v>
      </c>
      <c r="DJ25" s="633">
        <v>1.8</v>
      </c>
      <c r="DK25" s="633">
        <v>0.2</v>
      </c>
      <c r="DL25" s="633">
        <v>0</v>
      </c>
      <c r="DM25" s="607">
        <v>1</v>
      </c>
      <c r="DN25" s="680">
        <v>0</v>
      </c>
      <c r="DO25" s="680">
        <v>1</v>
      </c>
      <c r="DP25" s="607">
        <f t="shared" si="11"/>
        <v>0</v>
      </c>
      <c r="DQ25" s="701">
        <v>0</v>
      </c>
      <c r="DR25" s="702">
        <v>0</v>
      </c>
      <c r="DS25" s="637">
        <v>1</v>
      </c>
      <c r="DT25" s="638">
        <v>0</v>
      </c>
      <c r="DU25" s="638">
        <v>0</v>
      </c>
      <c r="DV25" s="639">
        <v>0</v>
      </c>
      <c r="DW25" s="639">
        <v>0</v>
      </c>
      <c r="DX25" s="717">
        <v>1</v>
      </c>
      <c r="DY25" s="640">
        <v>0</v>
      </c>
      <c r="DZ25" s="640">
        <v>1</v>
      </c>
      <c r="EA25" s="725">
        <f t="shared" si="12"/>
        <v>0</v>
      </c>
      <c r="EB25" s="719">
        <v>0</v>
      </c>
      <c r="EC25" s="720">
        <v>0</v>
      </c>
      <c r="ED25" s="644">
        <f t="shared" si="13"/>
        <v>22</v>
      </c>
      <c r="EE25" s="645">
        <f t="shared" si="13"/>
        <v>14</v>
      </c>
      <c r="EF25" s="646">
        <f t="shared" si="13"/>
        <v>12.8</v>
      </c>
      <c r="EG25" s="646">
        <f t="shared" si="13"/>
        <v>1.2</v>
      </c>
      <c r="EH25" s="647">
        <f t="shared" si="13"/>
        <v>0</v>
      </c>
      <c r="EI25" s="648">
        <f t="shared" si="13"/>
        <v>8</v>
      </c>
      <c r="EJ25" s="645">
        <f t="shared" si="13"/>
        <v>0</v>
      </c>
      <c r="EK25" s="649">
        <f t="shared" si="13"/>
        <v>8</v>
      </c>
      <c r="EL25" s="644">
        <f t="shared" si="13"/>
        <v>0</v>
      </c>
      <c r="EM25" s="645">
        <f t="shared" si="13"/>
        <v>0</v>
      </c>
      <c r="EN25" s="650">
        <f t="shared" si="13"/>
        <v>0</v>
      </c>
      <c r="EO25" s="651">
        <f t="shared" si="14"/>
        <v>8</v>
      </c>
    </row>
    <row r="26" spans="1:145" ht="15" customHeight="1" thickBot="1">
      <c r="A26" s="729" t="s">
        <v>91</v>
      </c>
      <c r="B26" s="737">
        <v>358</v>
      </c>
      <c r="C26" s="738">
        <v>19</v>
      </c>
      <c r="D26" s="739">
        <v>7.03</v>
      </c>
      <c r="E26" s="739">
        <v>0.93</v>
      </c>
      <c r="F26" s="739">
        <v>11.04</v>
      </c>
      <c r="G26" s="738">
        <v>32</v>
      </c>
      <c r="H26" s="739">
        <v>0</v>
      </c>
      <c r="I26" s="740">
        <v>32</v>
      </c>
      <c r="J26" s="741">
        <f t="shared" si="1"/>
        <v>307</v>
      </c>
      <c r="K26" s="742">
        <v>307</v>
      </c>
      <c r="L26" s="743">
        <v>0</v>
      </c>
      <c r="M26" s="744">
        <v>343</v>
      </c>
      <c r="N26" s="745">
        <v>25</v>
      </c>
      <c r="O26" s="746">
        <v>10.33</v>
      </c>
      <c r="P26" s="747">
        <v>0.92</v>
      </c>
      <c r="Q26" s="747">
        <v>13.75</v>
      </c>
      <c r="R26" s="748">
        <v>21</v>
      </c>
      <c r="S26" s="747">
        <v>1</v>
      </c>
      <c r="T26" s="747">
        <v>20</v>
      </c>
      <c r="U26" s="745">
        <f t="shared" si="2"/>
        <v>297</v>
      </c>
      <c r="V26" s="749">
        <v>297</v>
      </c>
      <c r="W26" s="747">
        <v>0</v>
      </c>
      <c r="X26" s="750">
        <v>376</v>
      </c>
      <c r="Y26" s="751">
        <v>27</v>
      </c>
      <c r="Z26" s="752">
        <v>12.27</v>
      </c>
      <c r="AA26" s="753">
        <v>0.92</v>
      </c>
      <c r="AB26" s="753">
        <v>13.81</v>
      </c>
      <c r="AC26" s="754">
        <v>26</v>
      </c>
      <c r="AD26" s="755">
        <v>0</v>
      </c>
      <c r="AE26" s="755">
        <v>26</v>
      </c>
      <c r="AF26" s="756">
        <f t="shared" si="3"/>
        <v>323</v>
      </c>
      <c r="AG26" s="757">
        <v>323</v>
      </c>
      <c r="AH26" s="758">
        <v>0</v>
      </c>
      <c r="AI26" s="759">
        <v>358</v>
      </c>
      <c r="AJ26" s="744">
        <v>8</v>
      </c>
      <c r="AK26" s="746">
        <v>3.66</v>
      </c>
      <c r="AL26" s="760">
        <v>0.92</v>
      </c>
      <c r="AM26" s="761">
        <v>3.42</v>
      </c>
      <c r="AN26" s="762">
        <v>23</v>
      </c>
      <c r="AO26" s="760">
        <v>0</v>
      </c>
      <c r="AP26" s="763">
        <v>23</v>
      </c>
      <c r="AQ26" s="764">
        <f t="shared" si="4"/>
        <v>327</v>
      </c>
      <c r="AR26" s="760">
        <v>327</v>
      </c>
      <c r="AS26" s="763">
        <v>0</v>
      </c>
      <c r="AT26" s="765">
        <v>134</v>
      </c>
      <c r="AU26" s="766">
        <v>-189</v>
      </c>
      <c r="AV26" s="767">
        <v>-189</v>
      </c>
      <c r="AW26" s="767">
        <v>0</v>
      </c>
      <c r="AX26" s="768">
        <v>0</v>
      </c>
      <c r="AY26" s="769">
        <v>4</v>
      </c>
      <c r="AZ26" s="757">
        <v>0</v>
      </c>
      <c r="BA26" s="770">
        <v>4</v>
      </c>
      <c r="BB26" s="771">
        <f t="shared" si="5"/>
        <v>319</v>
      </c>
      <c r="BC26" s="772">
        <v>319</v>
      </c>
      <c r="BD26" s="773">
        <v>0</v>
      </c>
      <c r="BE26" s="744">
        <v>252</v>
      </c>
      <c r="BF26" s="748">
        <v>-23</v>
      </c>
      <c r="BG26" s="774">
        <v>-23</v>
      </c>
      <c r="BH26" s="774">
        <v>0</v>
      </c>
      <c r="BI26" s="774">
        <v>0</v>
      </c>
      <c r="BJ26" s="775">
        <v>2</v>
      </c>
      <c r="BK26" s="776">
        <v>0</v>
      </c>
      <c r="BL26" s="774">
        <v>2</v>
      </c>
      <c r="BM26" s="777">
        <f t="shared" si="6"/>
        <v>273</v>
      </c>
      <c r="BN26" s="776">
        <v>273</v>
      </c>
      <c r="BO26" s="774">
        <v>0</v>
      </c>
      <c r="BP26" s="778">
        <v>233</v>
      </c>
      <c r="BQ26" s="778">
        <v>-24</v>
      </c>
      <c r="BR26" s="779">
        <v>-24</v>
      </c>
      <c r="BS26" s="780">
        <v>0</v>
      </c>
      <c r="BT26" s="780">
        <v>0</v>
      </c>
      <c r="BU26" s="781">
        <v>1</v>
      </c>
      <c r="BV26" s="780">
        <v>0</v>
      </c>
      <c r="BW26" s="780">
        <v>1</v>
      </c>
      <c r="BX26" s="778">
        <f t="shared" si="7"/>
        <v>256</v>
      </c>
      <c r="BY26" s="779">
        <v>256</v>
      </c>
      <c r="BZ26" s="782"/>
      <c r="CA26" s="783">
        <v>219</v>
      </c>
      <c r="CB26" s="784">
        <v>-23</v>
      </c>
      <c r="CC26" s="785">
        <v>-23</v>
      </c>
      <c r="CD26" s="785">
        <v>0</v>
      </c>
      <c r="CE26" s="785">
        <v>0</v>
      </c>
      <c r="CF26" s="784">
        <v>1</v>
      </c>
      <c r="CG26" s="785">
        <v>1</v>
      </c>
      <c r="CH26" s="785">
        <v>0</v>
      </c>
      <c r="CI26" s="786">
        <f t="shared" si="8"/>
        <v>241</v>
      </c>
      <c r="CJ26" s="787">
        <v>241</v>
      </c>
      <c r="CK26" s="788">
        <v>0</v>
      </c>
      <c r="CL26" s="789">
        <v>274</v>
      </c>
      <c r="CM26" s="790">
        <v>-3</v>
      </c>
      <c r="CN26" s="791">
        <v>-3</v>
      </c>
      <c r="CO26" s="791">
        <v>0</v>
      </c>
      <c r="CP26" s="792">
        <v>0</v>
      </c>
      <c r="CQ26" s="790">
        <v>7</v>
      </c>
      <c r="CR26" s="793">
        <v>1</v>
      </c>
      <c r="CS26" s="794">
        <v>6</v>
      </c>
      <c r="CT26" s="790">
        <f t="shared" si="9"/>
        <v>270</v>
      </c>
      <c r="CU26" s="795">
        <v>266.63</v>
      </c>
      <c r="CV26" s="796">
        <v>3.37</v>
      </c>
      <c r="CW26" s="797">
        <v>302</v>
      </c>
      <c r="CX26" s="785">
        <v>1</v>
      </c>
      <c r="CY26" s="798">
        <v>0.08</v>
      </c>
      <c r="CZ26" s="798">
        <v>0.92</v>
      </c>
      <c r="DA26" s="798">
        <v>0</v>
      </c>
      <c r="DB26" s="799">
        <v>15</v>
      </c>
      <c r="DC26" s="800">
        <v>0</v>
      </c>
      <c r="DD26" s="800">
        <v>15</v>
      </c>
      <c r="DE26" s="801">
        <f t="shared" si="10"/>
        <v>286</v>
      </c>
      <c r="DF26" s="802">
        <v>286</v>
      </c>
      <c r="DG26" s="803">
        <v>0</v>
      </c>
      <c r="DH26" s="804">
        <v>309</v>
      </c>
      <c r="DI26" s="781">
        <v>-18</v>
      </c>
      <c r="DJ26" s="805">
        <v>-18</v>
      </c>
      <c r="DK26" s="805">
        <v>0</v>
      </c>
      <c r="DL26" s="805">
        <v>0</v>
      </c>
      <c r="DM26" s="781">
        <v>15</v>
      </c>
      <c r="DN26" s="806">
        <v>0</v>
      </c>
      <c r="DO26" s="806">
        <v>15</v>
      </c>
      <c r="DP26" s="781">
        <f t="shared" si="11"/>
        <v>312</v>
      </c>
      <c r="DQ26" s="807">
        <v>312</v>
      </c>
      <c r="DR26" s="808">
        <v>0</v>
      </c>
      <c r="DS26" s="809">
        <v>348</v>
      </c>
      <c r="DT26" s="810">
        <v>1</v>
      </c>
      <c r="DU26" s="810">
        <v>0.08</v>
      </c>
      <c r="DV26" s="811">
        <v>0.92</v>
      </c>
      <c r="DW26" s="811">
        <v>0</v>
      </c>
      <c r="DX26" s="812">
        <v>20</v>
      </c>
      <c r="DY26" s="812">
        <v>1</v>
      </c>
      <c r="DZ26" s="812">
        <v>19</v>
      </c>
      <c r="EA26" s="813">
        <f t="shared" si="12"/>
        <v>327</v>
      </c>
      <c r="EB26" s="814">
        <v>327</v>
      </c>
      <c r="EC26" s="815">
        <v>0</v>
      </c>
      <c r="ED26" s="816">
        <f t="shared" si="13"/>
        <v>3506</v>
      </c>
      <c r="EE26" s="817">
        <f t="shared" si="13"/>
        <v>-199</v>
      </c>
      <c r="EF26" s="818">
        <f t="shared" si="13"/>
        <v>-246.54999999999998</v>
      </c>
      <c r="EG26" s="818">
        <f t="shared" si="13"/>
        <v>5.53</v>
      </c>
      <c r="EH26" s="819">
        <f t="shared" si="13"/>
        <v>42.02</v>
      </c>
      <c r="EI26" s="820">
        <f t="shared" si="13"/>
        <v>167</v>
      </c>
      <c r="EJ26" s="821">
        <f t="shared" si="13"/>
        <v>4</v>
      </c>
      <c r="EK26" s="822">
        <f t="shared" si="13"/>
        <v>163</v>
      </c>
      <c r="EL26" s="816">
        <f t="shared" si="13"/>
        <v>3538</v>
      </c>
      <c r="EM26" s="817">
        <f t="shared" si="13"/>
        <v>3534.63</v>
      </c>
      <c r="EN26" s="823">
        <f t="shared" si="13"/>
        <v>3.37</v>
      </c>
      <c r="EO26" s="824">
        <f t="shared" si="14"/>
        <v>208.39000000000001</v>
      </c>
    </row>
    <row r="27" spans="1:145" s="416" customFormat="1" ht="15" customHeight="1" thickBot="1">
      <c r="A27" s="825" t="s">
        <v>92</v>
      </c>
      <c r="B27" s="826">
        <f t="shared" ref="B27:BM27" si="15">SUM(B6:B26)</f>
        <v>40911</v>
      </c>
      <c r="C27" s="826">
        <f t="shared" si="15"/>
        <v>3349</v>
      </c>
      <c r="D27" s="827">
        <f t="shared" si="15"/>
        <v>253.96</v>
      </c>
      <c r="E27" s="827">
        <f t="shared" si="15"/>
        <v>842.72</v>
      </c>
      <c r="F27" s="827">
        <f t="shared" si="15"/>
        <v>2252.3199999999997</v>
      </c>
      <c r="G27" s="827">
        <f t="shared" si="15"/>
        <v>3355.8019999999997</v>
      </c>
      <c r="H27" s="827">
        <f t="shared" si="15"/>
        <v>181.95400000000001</v>
      </c>
      <c r="I27" s="827">
        <f t="shared" si="15"/>
        <v>3173.848</v>
      </c>
      <c r="J27" s="828">
        <f t="shared" si="15"/>
        <v>34206.198000000004</v>
      </c>
      <c r="K27" s="827">
        <f t="shared" si="15"/>
        <v>12383.652</v>
      </c>
      <c r="L27" s="827">
        <f t="shared" si="15"/>
        <v>21822.544000000002</v>
      </c>
      <c r="M27" s="829">
        <f t="shared" si="15"/>
        <v>38955</v>
      </c>
      <c r="N27" s="829">
        <f t="shared" si="15"/>
        <v>1476</v>
      </c>
      <c r="O27" s="829">
        <f t="shared" si="15"/>
        <v>141.51</v>
      </c>
      <c r="P27" s="829">
        <f t="shared" si="15"/>
        <v>351.08</v>
      </c>
      <c r="Q27" s="829">
        <f t="shared" si="15"/>
        <v>983.41000000000008</v>
      </c>
      <c r="R27" s="829">
        <f t="shared" si="15"/>
        <v>3040.0410000000002</v>
      </c>
      <c r="S27" s="829">
        <f t="shared" si="15"/>
        <v>109.06200000000001</v>
      </c>
      <c r="T27" s="829">
        <f t="shared" si="15"/>
        <v>2930.9789999999998</v>
      </c>
      <c r="U27" s="828">
        <f t="shared" si="15"/>
        <v>34438.959000000003</v>
      </c>
      <c r="V27" s="830">
        <f t="shared" si="15"/>
        <v>11695.206</v>
      </c>
      <c r="W27" s="830">
        <f t="shared" si="15"/>
        <v>22743.753000000001</v>
      </c>
      <c r="X27" s="829">
        <f t="shared" si="15"/>
        <v>41150</v>
      </c>
      <c r="Y27" s="829">
        <f t="shared" si="15"/>
        <v>2243</v>
      </c>
      <c r="Z27" s="827">
        <f t="shared" si="15"/>
        <v>190.44000000000003</v>
      </c>
      <c r="AA27" s="827">
        <f t="shared" si="15"/>
        <v>612.4</v>
      </c>
      <c r="AB27" s="827">
        <f t="shared" si="15"/>
        <v>1440.1599999999999</v>
      </c>
      <c r="AC27" s="828">
        <f t="shared" si="15"/>
        <v>3138.5869999999995</v>
      </c>
      <c r="AD27" s="827">
        <f t="shared" si="15"/>
        <v>116.09799999999998</v>
      </c>
      <c r="AE27" s="827">
        <f t="shared" si="15"/>
        <v>3022.4889999999996</v>
      </c>
      <c r="AF27" s="828">
        <f t="shared" si="15"/>
        <v>35768.412999999993</v>
      </c>
      <c r="AG27" s="828">
        <f t="shared" si="15"/>
        <v>12900.337000000001</v>
      </c>
      <c r="AH27" s="828">
        <f t="shared" si="15"/>
        <v>22868.076000000001</v>
      </c>
      <c r="AI27" s="829">
        <f t="shared" si="15"/>
        <v>37690</v>
      </c>
      <c r="AJ27" s="829">
        <f t="shared" si="15"/>
        <v>597</v>
      </c>
      <c r="AK27" s="827">
        <f t="shared" si="15"/>
        <v>92.389999999999986</v>
      </c>
      <c r="AL27" s="831">
        <f t="shared" si="15"/>
        <v>132.85999999999999</v>
      </c>
      <c r="AM27" s="827">
        <f t="shared" si="15"/>
        <v>371.75000000000006</v>
      </c>
      <c r="AN27" s="828">
        <f t="shared" si="15"/>
        <v>3049.2619999999997</v>
      </c>
      <c r="AO27" s="827">
        <f t="shared" si="15"/>
        <v>128.79400000000001</v>
      </c>
      <c r="AP27" s="827">
        <f t="shared" si="15"/>
        <v>2920.4679999999998</v>
      </c>
      <c r="AQ27" s="828">
        <f t="shared" si="15"/>
        <v>34043.737999999998</v>
      </c>
      <c r="AR27" s="828">
        <f t="shared" si="15"/>
        <v>11688.433999999999</v>
      </c>
      <c r="AS27" s="828">
        <f t="shared" si="15"/>
        <v>22355.304</v>
      </c>
      <c r="AT27" s="829">
        <f t="shared" si="15"/>
        <v>34730</v>
      </c>
      <c r="AU27" s="829">
        <f t="shared" si="15"/>
        <v>376</v>
      </c>
      <c r="AV27" s="827">
        <f t="shared" si="15"/>
        <v>-1.539999999999992</v>
      </c>
      <c r="AW27" s="831">
        <f t="shared" si="15"/>
        <v>225.74</v>
      </c>
      <c r="AX27" s="831">
        <f t="shared" si="15"/>
        <v>151.80000000000001</v>
      </c>
      <c r="AY27" s="828">
        <f t="shared" si="15"/>
        <v>3255.6010000000001</v>
      </c>
      <c r="AZ27" s="827">
        <f t="shared" si="15"/>
        <v>86.072000000000003</v>
      </c>
      <c r="BA27" s="827">
        <f t="shared" si="15"/>
        <v>3169.529</v>
      </c>
      <c r="BB27" s="828">
        <f t="shared" si="15"/>
        <v>31098.399000000001</v>
      </c>
      <c r="BC27" s="828">
        <f t="shared" si="15"/>
        <v>11569.064</v>
      </c>
      <c r="BD27" s="827">
        <f t="shared" si="15"/>
        <v>19529.335000000003</v>
      </c>
      <c r="BE27" s="829">
        <f t="shared" si="15"/>
        <v>29617</v>
      </c>
      <c r="BF27" s="827">
        <f t="shared" si="15"/>
        <v>-129</v>
      </c>
      <c r="BG27" s="827">
        <f t="shared" si="15"/>
        <v>-165.66</v>
      </c>
      <c r="BH27" s="827">
        <f t="shared" si="15"/>
        <v>6.3400000000000007</v>
      </c>
      <c r="BI27" s="827">
        <f t="shared" si="15"/>
        <v>30.32</v>
      </c>
      <c r="BJ27" s="831">
        <f t="shared" si="15"/>
        <v>2358.002</v>
      </c>
      <c r="BK27" s="831">
        <f t="shared" si="15"/>
        <v>251.34199999999998</v>
      </c>
      <c r="BL27" s="831">
        <f t="shared" si="15"/>
        <v>2106.66</v>
      </c>
      <c r="BM27" s="828">
        <f t="shared" si="15"/>
        <v>27387.998</v>
      </c>
      <c r="BN27" s="828">
        <f t="shared" ref="BN27:DY27" si="16">SUM(BN6:BN26)</f>
        <v>10585.186</v>
      </c>
      <c r="BO27" s="827">
        <f t="shared" si="16"/>
        <v>16802.812000000002</v>
      </c>
      <c r="BP27" s="829">
        <f t="shared" si="16"/>
        <v>27766</v>
      </c>
      <c r="BQ27" s="829">
        <f t="shared" si="16"/>
        <v>271</v>
      </c>
      <c r="BR27" s="827">
        <f t="shared" si="16"/>
        <v>124.72</v>
      </c>
      <c r="BS27" s="827">
        <f t="shared" si="16"/>
        <v>77.63</v>
      </c>
      <c r="BT27" s="827">
        <f t="shared" si="16"/>
        <v>68.650000000000006</v>
      </c>
      <c r="BU27" s="829">
        <f t="shared" si="16"/>
        <v>2672.9539999999997</v>
      </c>
      <c r="BV27" s="829">
        <f t="shared" si="16"/>
        <v>351.31400000000002</v>
      </c>
      <c r="BW27" s="829">
        <f t="shared" si="16"/>
        <v>2321.64</v>
      </c>
      <c r="BX27" s="828">
        <f t="shared" si="16"/>
        <v>24822.046000000002</v>
      </c>
      <c r="BY27" s="828">
        <f t="shared" si="16"/>
        <v>10264.046</v>
      </c>
      <c r="BZ27" s="829">
        <f t="shared" si="16"/>
        <v>14558</v>
      </c>
      <c r="CA27" s="832">
        <f t="shared" si="16"/>
        <v>27610</v>
      </c>
      <c r="CB27" s="832">
        <f t="shared" si="16"/>
        <v>-110</v>
      </c>
      <c r="CC27" s="833">
        <f t="shared" si="16"/>
        <v>-149.69</v>
      </c>
      <c r="CD27" s="834">
        <f t="shared" si="16"/>
        <v>6.86</v>
      </c>
      <c r="CE27" s="834">
        <f t="shared" si="16"/>
        <v>32.83</v>
      </c>
      <c r="CF27" s="834">
        <f t="shared" si="16"/>
        <v>2776.7089999999998</v>
      </c>
      <c r="CG27" s="834">
        <f t="shared" si="16"/>
        <v>752.49900000000002</v>
      </c>
      <c r="CH27" s="834">
        <f t="shared" si="16"/>
        <v>2024.21</v>
      </c>
      <c r="CI27" s="835">
        <f t="shared" si="16"/>
        <v>24943.291000000001</v>
      </c>
      <c r="CJ27" s="834">
        <f t="shared" si="16"/>
        <v>10734</v>
      </c>
      <c r="CK27" s="834">
        <f t="shared" si="16"/>
        <v>14209.59</v>
      </c>
      <c r="CL27" s="836">
        <f t="shared" si="16"/>
        <v>31955</v>
      </c>
      <c r="CM27" s="836">
        <f t="shared" si="16"/>
        <v>1222</v>
      </c>
      <c r="CN27" s="837">
        <f t="shared" si="16"/>
        <v>462.3</v>
      </c>
      <c r="CO27" s="838">
        <f t="shared" si="16"/>
        <v>494.15</v>
      </c>
      <c r="CP27" s="837">
        <f t="shared" si="16"/>
        <v>265.55</v>
      </c>
      <c r="CQ27" s="836">
        <f t="shared" si="16"/>
        <v>3199.002</v>
      </c>
      <c r="CR27" s="837">
        <f t="shared" si="16"/>
        <v>205.166</v>
      </c>
      <c r="CS27" s="837">
        <f t="shared" si="16"/>
        <v>2993.8359999999998</v>
      </c>
      <c r="CT27" s="839">
        <f t="shared" si="16"/>
        <v>27533.998</v>
      </c>
      <c r="CU27" s="839">
        <f t="shared" si="16"/>
        <v>11336.582999999999</v>
      </c>
      <c r="CV27" s="839">
        <f t="shared" si="16"/>
        <v>16197.415000000001</v>
      </c>
      <c r="CW27" s="829">
        <f t="shared" si="16"/>
        <v>35758</v>
      </c>
      <c r="CX27" s="829">
        <f t="shared" si="16"/>
        <v>3410</v>
      </c>
      <c r="CY27" s="827">
        <f t="shared" si="16"/>
        <v>1110.8999999999999</v>
      </c>
      <c r="CZ27" s="831">
        <f t="shared" si="16"/>
        <v>577</v>
      </c>
      <c r="DA27" s="827">
        <f t="shared" si="16"/>
        <v>1722.1000000000001</v>
      </c>
      <c r="DB27" s="827">
        <v>3633.6029999999996</v>
      </c>
      <c r="DC27" s="827">
        <v>128.375</v>
      </c>
      <c r="DD27" s="827">
        <v>3505.2280000000001</v>
      </c>
      <c r="DE27" s="828">
        <f t="shared" si="16"/>
        <v>29088.343000000001</v>
      </c>
      <c r="DF27" s="827">
        <f t="shared" si="16"/>
        <v>11807.715</v>
      </c>
      <c r="DG27" s="827">
        <f t="shared" si="16"/>
        <v>17280.628000000001</v>
      </c>
      <c r="DH27" s="829">
        <f t="shared" si="16"/>
        <v>35650</v>
      </c>
      <c r="DI27" s="827">
        <f t="shared" si="16"/>
        <v>2539</v>
      </c>
      <c r="DJ27" s="827">
        <f t="shared" si="16"/>
        <v>227.16000000000003</v>
      </c>
      <c r="DK27" s="827">
        <f t="shared" si="16"/>
        <v>660.31999999999994</v>
      </c>
      <c r="DL27" s="827">
        <f t="shared" si="16"/>
        <v>1653.74</v>
      </c>
      <c r="DM27" s="827">
        <f t="shared" si="16"/>
        <v>3014.9</v>
      </c>
      <c r="DN27" s="827">
        <f t="shared" si="16"/>
        <v>123.128</v>
      </c>
      <c r="DO27" s="827">
        <f t="shared" si="16"/>
        <v>2891.7719999999999</v>
      </c>
      <c r="DP27" s="828">
        <f t="shared" si="16"/>
        <v>30096.1</v>
      </c>
      <c r="DQ27" s="831">
        <f t="shared" si="16"/>
        <v>11965.002</v>
      </c>
      <c r="DR27" s="831">
        <f t="shared" si="16"/>
        <v>18131.097999999998</v>
      </c>
      <c r="DS27" s="827">
        <f t="shared" si="16"/>
        <v>42810</v>
      </c>
      <c r="DT27" s="829">
        <f t="shared" si="16"/>
        <v>3197</v>
      </c>
      <c r="DU27" s="827">
        <f t="shared" si="16"/>
        <v>414.97999999999996</v>
      </c>
      <c r="DV27" s="827">
        <f t="shared" si="16"/>
        <v>841.28</v>
      </c>
      <c r="DW27" s="827">
        <f t="shared" si="16"/>
        <v>1943.07</v>
      </c>
      <c r="DX27" s="828">
        <f t="shared" si="16"/>
        <v>3862</v>
      </c>
      <c r="DY27" s="827">
        <f t="shared" si="16"/>
        <v>229.27200000000002</v>
      </c>
      <c r="DZ27" s="827">
        <f t="shared" ref="DZ27:EO27" si="17">SUM(DZ6:DZ26)</f>
        <v>3631.7280000000001</v>
      </c>
      <c r="EA27" s="828">
        <f t="shared" si="17"/>
        <v>35751</v>
      </c>
      <c r="EB27" s="828">
        <f t="shared" si="17"/>
        <v>12642.496999999999</v>
      </c>
      <c r="EC27" s="828">
        <f t="shared" si="17"/>
        <v>23108.503000000001</v>
      </c>
      <c r="ED27" s="829">
        <f t="shared" si="17"/>
        <v>424602</v>
      </c>
      <c r="EE27" s="829">
        <f t="shared" si="17"/>
        <v>18441</v>
      </c>
      <c r="EF27" s="827">
        <f t="shared" si="17"/>
        <v>2701.47</v>
      </c>
      <c r="EG27" s="827">
        <f t="shared" si="17"/>
        <v>4828.38</v>
      </c>
      <c r="EH27" s="827">
        <f t="shared" si="17"/>
        <v>10915.7</v>
      </c>
      <c r="EI27" s="840">
        <f t="shared" si="17"/>
        <v>36982.517</v>
      </c>
      <c r="EJ27" s="840">
        <f t="shared" si="17"/>
        <v>2665.8530000000001</v>
      </c>
      <c r="EK27" s="840">
        <f t="shared" si="17"/>
        <v>34315.943999999996</v>
      </c>
      <c r="EL27" s="827">
        <f t="shared" si="17"/>
        <v>369178.48300000001</v>
      </c>
      <c r="EM27" s="827">
        <f t="shared" si="17"/>
        <v>139571.72200000001</v>
      </c>
      <c r="EN27" s="827">
        <f t="shared" si="17"/>
        <v>229607.05799999999</v>
      </c>
      <c r="EO27" s="841">
        <f t="shared" si="17"/>
        <v>274838.70199999999</v>
      </c>
    </row>
    <row r="28" spans="1:145" ht="15" customHeight="1">
      <c r="A28" s="842" t="s">
        <v>266</v>
      </c>
      <c r="B28" s="842"/>
      <c r="C28" s="842"/>
      <c r="EO28" s="844"/>
    </row>
    <row r="29" spans="1:145" ht="15" customHeight="1">
      <c r="A29" s="842" t="s">
        <v>267</v>
      </c>
      <c r="B29" s="842"/>
      <c r="C29" s="842"/>
      <c r="BN29" s="845">
        <f>BN27-BN6</f>
        <v>7370.2649999999994</v>
      </c>
      <c r="BO29" s="845">
        <f>BO27-BO6</f>
        <v>16801.733</v>
      </c>
      <c r="EE29" s="846"/>
    </row>
    <row r="30" spans="1:145" ht="15" customHeight="1"/>
    <row r="31" spans="1:145" ht="15" customHeight="1">
      <c r="CT31" s="847"/>
      <c r="CU31" s="847"/>
      <c r="CV31" s="847"/>
      <c r="EL31" s="845">
        <f>EE27+EI27+EL27</f>
        <v>424602</v>
      </c>
    </row>
    <row r="32" spans="1:145" ht="15" customHeight="1">
      <c r="CI32" s="847"/>
      <c r="CJ32" s="847"/>
      <c r="CK32" s="847"/>
      <c r="CT32" s="847"/>
      <c r="CU32" s="847"/>
      <c r="CV32" s="847"/>
    </row>
    <row r="33" spans="10:132" ht="15" customHeight="1">
      <c r="J33" s="847"/>
      <c r="K33" s="847"/>
      <c r="L33" s="847"/>
      <c r="CI33" s="847"/>
      <c r="CJ33" s="847"/>
      <c r="CK33" s="847"/>
      <c r="CT33" s="847"/>
      <c r="CU33" s="847"/>
      <c r="CV33" s="847"/>
    </row>
    <row r="34" spans="10:132" ht="15" customHeight="1">
      <c r="J34" s="847"/>
      <c r="K34" s="847"/>
      <c r="L34" s="847"/>
      <c r="CI34" s="847"/>
      <c r="CJ34" s="847"/>
      <c r="CK34" s="847"/>
      <c r="CT34" s="847"/>
      <c r="CU34" s="847"/>
      <c r="CV34" s="847"/>
      <c r="DZ34" s="847"/>
      <c r="EA34" s="847"/>
      <c r="EB34" s="847"/>
    </row>
    <row r="35" spans="10:132" ht="15" customHeight="1">
      <c r="J35" s="847"/>
      <c r="K35" s="847"/>
      <c r="L35" s="847"/>
      <c r="CI35" s="847"/>
      <c r="CJ35" s="847"/>
      <c r="CK35" s="847"/>
      <c r="CT35" s="847"/>
      <c r="CU35" s="847"/>
      <c r="CV35" s="847"/>
      <c r="DZ35" s="847"/>
      <c r="EA35" s="847"/>
      <c r="EB35" s="847"/>
    </row>
    <row r="36" spans="10:132" ht="15" customHeight="1">
      <c r="J36" s="847"/>
      <c r="K36" s="847"/>
      <c r="L36" s="847"/>
      <c r="CI36" s="847"/>
      <c r="CJ36" s="847"/>
      <c r="CK36" s="847"/>
      <c r="CT36" s="847"/>
      <c r="CU36" s="847"/>
      <c r="CV36" s="847"/>
      <c r="DZ36" s="847"/>
      <c r="EA36" s="847"/>
      <c r="EB36" s="847"/>
    </row>
    <row r="37" spans="10:132" ht="15" customHeight="1">
      <c r="J37" s="847"/>
      <c r="K37" s="847"/>
      <c r="L37" s="847"/>
      <c r="CI37" s="847"/>
      <c r="CJ37" s="847"/>
      <c r="CK37" s="847"/>
      <c r="CT37" s="847"/>
      <c r="CU37" s="847"/>
      <c r="CV37" s="847"/>
      <c r="DZ37" s="847"/>
      <c r="EA37" s="847"/>
      <c r="EB37" s="847"/>
    </row>
    <row r="38" spans="10:132" ht="15" customHeight="1">
      <c r="J38" s="847"/>
      <c r="K38" s="847"/>
      <c r="L38" s="847"/>
      <c r="CI38" s="847"/>
      <c r="CJ38" s="847"/>
      <c r="CK38" s="847"/>
      <c r="CT38" s="847"/>
      <c r="CU38" s="847"/>
      <c r="CV38" s="847"/>
      <c r="DZ38" s="847"/>
      <c r="EA38" s="847"/>
      <c r="EB38" s="847"/>
    </row>
    <row r="39" spans="10:132" ht="15" customHeight="1">
      <c r="J39" s="847"/>
      <c r="K39" s="847"/>
      <c r="L39" s="847"/>
      <c r="CI39" s="847"/>
      <c r="CJ39" s="847"/>
      <c r="CK39" s="847"/>
      <c r="CT39" s="847"/>
      <c r="CU39" s="847"/>
      <c r="CV39" s="847"/>
      <c r="DZ39" s="847"/>
      <c r="EA39" s="847"/>
      <c r="EB39" s="847"/>
    </row>
    <row r="40" spans="10:132" ht="15" customHeight="1">
      <c r="J40" s="847"/>
      <c r="K40" s="847"/>
      <c r="L40" s="847"/>
      <c r="CI40" s="847"/>
      <c r="CJ40" s="847"/>
      <c r="CK40" s="847"/>
      <c r="CT40" s="847"/>
      <c r="CU40" s="847"/>
      <c r="CV40" s="847"/>
      <c r="DZ40" s="847"/>
      <c r="EA40" s="847"/>
      <c r="EB40" s="847"/>
    </row>
    <row r="41" spans="10:132" ht="15" customHeight="1">
      <c r="J41" s="847"/>
      <c r="K41" s="847"/>
      <c r="L41" s="847"/>
      <c r="CI41" s="847"/>
      <c r="CJ41" s="847"/>
      <c r="CK41" s="847"/>
      <c r="CT41" s="847"/>
      <c r="CU41" s="847"/>
      <c r="CV41" s="847"/>
      <c r="DZ41" s="847"/>
      <c r="EA41" s="847"/>
      <c r="EB41" s="847"/>
    </row>
    <row r="42" spans="10:132" ht="15" customHeight="1">
      <c r="J42" s="847"/>
      <c r="K42" s="847"/>
      <c r="L42" s="847"/>
      <c r="CI42" s="847"/>
      <c r="CJ42" s="847"/>
      <c r="CK42" s="847"/>
      <c r="CT42" s="847"/>
      <c r="CU42" s="847"/>
      <c r="CV42" s="847"/>
      <c r="DZ42" s="847"/>
      <c r="EA42" s="847"/>
      <c r="EB42" s="847"/>
    </row>
    <row r="43" spans="10:132" ht="15" customHeight="1">
      <c r="J43" s="847"/>
      <c r="K43" s="847"/>
      <c r="L43" s="847"/>
      <c r="CI43" s="847"/>
      <c r="CJ43" s="847"/>
      <c r="CK43" s="847"/>
      <c r="CT43" s="847"/>
      <c r="CU43" s="847"/>
      <c r="CV43" s="847"/>
      <c r="DZ43" s="847"/>
      <c r="EA43" s="847"/>
      <c r="EB43" s="847"/>
    </row>
    <row r="44" spans="10:132" ht="15" customHeight="1">
      <c r="J44" s="847"/>
      <c r="K44" s="847"/>
      <c r="L44" s="847"/>
      <c r="CI44" s="847"/>
      <c r="CJ44" s="847"/>
      <c r="CK44" s="847"/>
      <c r="CT44" s="847"/>
      <c r="CU44" s="847"/>
      <c r="CV44" s="847"/>
      <c r="DZ44" s="847"/>
      <c r="EA44" s="847"/>
      <c r="EB44" s="847"/>
    </row>
    <row r="45" spans="10:132" ht="15" customHeight="1">
      <c r="J45" s="847"/>
      <c r="K45" s="847"/>
      <c r="L45" s="847"/>
      <c r="CI45" s="847"/>
      <c r="CJ45" s="847"/>
      <c r="CK45" s="847"/>
      <c r="CT45" s="847"/>
      <c r="CU45" s="847"/>
      <c r="CV45" s="847"/>
      <c r="DZ45" s="847"/>
      <c r="EA45" s="847"/>
      <c r="EB45" s="847"/>
    </row>
    <row r="46" spans="10:132" ht="15" customHeight="1">
      <c r="J46" s="847"/>
      <c r="K46" s="847"/>
      <c r="L46" s="847"/>
      <c r="CI46" s="847"/>
      <c r="CJ46" s="847"/>
      <c r="CK46" s="847"/>
      <c r="CT46" s="847"/>
      <c r="CU46" s="847"/>
      <c r="CV46" s="847"/>
      <c r="DZ46" s="847"/>
      <c r="EA46" s="847"/>
      <c r="EB46" s="847"/>
    </row>
    <row r="47" spans="10:132" ht="15" customHeight="1">
      <c r="J47" s="847"/>
      <c r="K47" s="847"/>
      <c r="L47" s="847"/>
      <c r="CI47" s="847"/>
      <c r="CJ47" s="847"/>
      <c r="CK47" s="847"/>
      <c r="CT47" s="847"/>
      <c r="CU47" s="847"/>
      <c r="CV47" s="847"/>
      <c r="DZ47" s="847"/>
      <c r="EA47" s="847"/>
      <c r="EB47" s="847"/>
    </row>
    <row r="48" spans="10:132" ht="15" customHeight="1">
      <c r="J48" s="847"/>
      <c r="K48" s="847"/>
      <c r="L48" s="847"/>
      <c r="CI48" s="847"/>
      <c r="CJ48" s="847"/>
      <c r="CK48" s="847"/>
      <c r="CT48" s="847"/>
      <c r="CU48" s="847"/>
      <c r="CV48" s="847"/>
      <c r="DZ48" s="847"/>
      <c r="EA48" s="847"/>
      <c r="EB48" s="847"/>
    </row>
    <row r="49" spans="10:132" ht="15" customHeight="1">
      <c r="J49" s="847"/>
      <c r="K49" s="847"/>
      <c r="L49" s="847"/>
      <c r="CI49" s="847"/>
      <c r="CJ49" s="847"/>
      <c r="CK49" s="847"/>
      <c r="CT49" s="847"/>
      <c r="CU49" s="847"/>
      <c r="CV49" s="847"/>
      <c r="DZ49" s="847"/>
      <c r="EA49" s="847"/>
      <c r="EB49" s="847"/>
    </row>
    <row r="50" spans="10:132" ht="15" customHeight="1">
      <c r="J50" s="847"/>
      <c r="K50" s="847"/>
      <c r="L50" s="847"/>
      <c r="CI50" s="847"/>
      <c r="CJ50" s="847"/>
      <c r="CK50" s="847"/>
      <c r="CT50" s="847"/>
      <c r="CU50" s="847"/>
      <c r="CV50" s="847"/>
      <c r="DZ50" s="847"/>
      <c r="EA50" s="847"/>
      <c r="EB50" s="847"/>
    </row>
    <row r="51" spans="10:132" ht="15" customHeight="1">
      <c r="J51" s="847"/>
      <c r="K51" s="847"/>
      <c r="L51" s="847"/>
      <c r="CI51" s="847"/>
      <c r="CJ51" s="847"/>
      <c r="CK51" s="847"/>
      <c r="CT51" s="847"/>
      <c r="CU51" s="847"/>
      <c r="CV51" s="847"/>
      <c r="DZ51" s="847"/>
      <c r="EA51" s="847"/>
      <c r="EB51" s="847"/>
    </row>
    <row r="52" spans="10:132" ht="15" customHeight="1">
      <c r="J52" s="847"/>
      <c r="K52" s="847"/>
      <c r="L52" s="847"/>
      <c r="CI52" s="847"/>
      <c r="CJ52" s="847"/>
      <c r="CK52" s="847"/>
      <c r="DZ52" s="847"/>
      <c r="EA52" s="847"/>
      <c r="EB52" s="847"/>
    </row>
    <row r="53" spans="10:132" ht="15" customHeight="1">
      <c r="J53" s="847"/>
      <c r="K53" s="847"/>
      <c r="L53" s="847"/>
      <c r="DZ53" s="847"/>
      <c r="EA53" s="847"/>
      <c r="EB53" s="847"/>
    </row>
    <row r="54" spans="10:132" ht="15" customHeight="1">
      <c r="DZ54" s="847"/>
      <c r="EA54" s="847"/>
      <c r="EB54" s="847"/>
    </row>
    <row r="55" spans="10:132" ht="15" customHeight="1"/>
    <row r="56" spans="10:132" ht="15" customHeight="1"/>
    <row r="57" spans="10:132" ht="15" customHeight="1"/>
    <row r="58" spans="10:132" ht="15" customHeight="1"/>
    <row r="59" spans="10:132" ht="15" customHeight="1"/>
    <row r="60" spans="10:132" ht="15" customHeight="1"/>
    <row r="61" spans="10:132" ht="15" customHeight="1"/>
    <row r="62" spans="10:132" ht="15" customHeight="1"/>
    <row r="63" spans="10:132" ht="15" customHeight="1"/>
    <row r="64" spans="10:132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</sheetData>
  <mergeCells count="40">
    <mergeCell ref="B1:W1"/>
    <mergeCell ref="C3:F3"/>
    <mergeCell ref="G3:I3"/>
    <mergeCell ref="J3:L3"/>
    <mergeCell ref="N3:Q3"/>
    <mergeCell ref="R3:T3"/>
    <mergeCell ref="U3:W3"/>
    <mergeCell ref="BM3:BO3"/>
    <mergeCell ref="Y3:AB3"/>
    <mergeCell ref="AC3:AE3"/>
    <mergeCell ref="AF3:AH3"/>
    <mergeCell ref="AJ3:AM3"/>
    <mergeCell ref="AN3:AP3"/>
    <mergeCell ref="AQ3:AS3"/>
    <mergeCell ref="AU3:AX3"/>
    <mergeCell ref="AY3:BA3"/>
    <mergeCell ref="BB3:BD3"/>
    <mergeCell ref="BF3:BI3"/>
    <mergeCell ref="BJ3:BL3"/>
    <mergeCell ref="DE3:DG3"/>
    <mergeCell ref="BQ3:BT3"/>
    <mergeCell ref="BU3:BW3"/>
    <mergeCell ref="BX3:BZ3"/>
    <mergeCell ref="CB3:CE3"/>
    <mergeCell ref="CF3:CH3"/>
    <mergeCell ref="CI3:CK3"/>
    <mergeCell ref="CM3:CP3"/>
    <mergeCell ref="CQ3:CS3"/>
    <mergeCell ref="CT3:CV3"/>
    <mergeCell ref="CX3:DA3"/>
    <mergeCell ref="DB3:DD3"/>
    <mergeCell ref="EE3:EH3"/>
    <mergeCell ref="EI3:EK3"/>
    <mergeCell ref="EL3:EN3"/>
    <mergeCell ref="DI3:DL3"/>
    <mergeCell ref="DM3:DO3"/>
    <mergeCell ref="DP3:DR3"/>
    <mergeCell ref="DT3:DW3"/>
    <mergeCell ref="DX3:DZ3"/>
    <mergeCell ref="EA3:EC3"/>
  </mergeCells>
  <pageMargins left="0.3" right="0.16" top="0.2" bottom="0.39370078740157483" header="0.2" footer="0.39"/>
  <pageSetup paperSize="9" scale="78" orientation="landscape" r:id="rId1"/>
  <headerFooter alignWithMargins="0"/>
  <colBreaks count="1" manualBreakCount="1">
    <brk id="67" max="2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A184"/>
  <sheetViews>
    <sheetView zoomScale="115" zoomScaleNormal="115" workbookViewId="0">
      <pane xSplit="3" ySplit="7" topLeftCell="DQ76" activePane="bottomRight" state="frozen"/>
      <selection pane="topRight" activeCell="D1" sqref="D1"/>
      <selection pane="bottomLeft" activeCell="A8" sqref="A8"/>
      <selection pane="bottomRight" activeCell="DT83" sqref="DT83"/>
    </sheetView>
  </sheetViews>
  <sheetFormatPr defaultColWidth="5.140625" defaultRowHeight="8.25" outlineLevelCol="2"/>
  <cols>
    <col min="1" max="1" width="5.140625" style="267" customWidth="1"/>
    <col min="2" max="2" width="31.28515625" style="267" customWidth="1"/>
    <col min="3" max="3" width="4.5703125" style="267" customWidth="1"/>
    <col min="4" max="4" width="13.28515625" style="267" hidden="1" customWidth="1" outlineLevel="2"/>
    <col min="5" max="5" width="8.28515625" style="267" hidden="1" customWidth="1" outlineLevel="2"/>
    <col min="6" max="6" width="7.140625" style="267" hidden="1" customWidth="1" outlineLevel="2"/>
    <col min="7" max="7" width="9.140625" style="267" hidden="1" customWidth="1" outlineLevel="2"/>
    <col min="8" max="8" width="4.5703125" style="267" hidden="1" customWidth="1" outlineLevel="2"/>
    <col min="9" max="9" width="6.42578125" style="267" hidden="1" customWidth="1" outlineLevel="2"/>
    <col min="10" max="10" width="7.42578125" style="267" hidden="1" customWidth="1" outlineLevel="2"/>
    <col min="11" max="11" width="7" style="267" hidden="1" customWidth="1" outlineLevel="2"/>
    <col min="12" max="12" width="8.7109375" style="267" hidden="1" customWidth="1" outlineLevel="2"/>
    <col min="13" max="19" width="4.5703125" style="267" hidden="1" customWidth="1" outlineLevel="2"/>
    <col min="20" max="20" width="7" style="267" hidden="1" customWidth="1" outlineLevel="2"/>
    <col min="21" max="115" width="4.5703125" style="267" hidden="1" customWidth="1" outlineLevel="2"/>
    <col min="116" max="117" width="6.7109375" style="267" hidden="1" customWidth="1" outlineLevel="1"/>
    <col min="118" max="118" width="6.42578125" style="267" hidden="1" customWidth="1" outlineLevel="1"/>
    <col min="119" max="119" width="7.140625" style="267" hidden="1" customWidth="1" outlineLevel="1"/>
    <col min="120" max="120" width="5" style="267" hidden="1" customWidth="1" outlineLevel="1"/>
    <col min="121" max="121" width="7.140625" style="267" hidden="1" customWidth="1" outlineLevel="1"/>
    <col min="122" max="122" width="7.42578125" style="267" hidden="1" customWidth="1" outlineLevel="1"/>
    <col min="123" max="123" width="7.140625" style="267" hidden="1" customWidth="1" outlineLevel="1"/>
    <col min="124" max="124" width="9.140625" style="267" customWidth="1" collapsed="1"/>
    <col min="125" max="352" width="9.140625" style="267" customWidth="1"/>
    <col min="353" max="16384" width="5.140625" style="267"/>
  </cols>
  <sheetData>
    <row r="1" spans="1:131" ht="14.25">
      <c r="A1" s="979" t="s">
        <v>172</v>
      </c>
      <c r="B1" s="979"/>
      <c r="C1" s="979"/>
      <c r="D1" s="979"/>
      <c r="E1" s="979"/>
      <c r="F1" s="979"/>
      <c r="G1" s="979"/>
      <c r="H1" s="979"/>
      <c r="I1" s="979"/>
      <c r="J1" s="979"/>
      <c r="K1" s="979"/>
      <c r="L1" s="979"/>
      <c r="M1" s="979"/>
      <c r="N1" s="979"/>
      <c r="O1" s="979"/>
      <c r="P1" s="979"/>
      <c r="Q1" s="979"/>
      <c r="R1" s="979"/>
      <c r="S1" s="979"/>
      <c r="T1" s="979"/>
      <c r="U1" s="979"/>
      <c r="V1" s="979"/>
      <c r="W1" s="979"/>
      <c r="X1" s="979"/>
      <c r="Y1" s="979"/>
      <c r="Z1" s="979"/>
      <c r="AA1" s="979"/>
      <c r="AB1" s="979"/>
      <c r="AC1" s="979"/>
      <c r="AD1" s="979"/>
      <c r="AE1" s="979"/>
      <c r="AF1" s="979"/>
      <c r="AG1" s="979"/>
      <c r="AH1" s="979"/>
      <c r="AI1" s="979"/>
      <c r="AJ1" s="979"/>
      <c r="AK1" s="979"/>
      <c r="AL1" s="979"/>
      <c r="AM1" s="979"/>
      <c r="AN1" s="979"/>
      <c r="AO1" s="979"/>
      <c r="AP1" s="979"/>
      <c r="AQ1" s="979"/>
      <c r="AR1" s="979"/>
      <c r="AS1" s="979"/>
      <c r="AT1" s="979"/>
      <c r="AU1" s="979"/>
      <c r="AV1" s="979"/>
      <c r="AW1" s="979"/>
      <c r="AX1" s="979"/>
      <c r="AY1" s="979"/>
      <c r="AZ1" s="979"/>
      <c r="BA1" s="979"/>
      <c r="BB1" s="979"/>
      <c r="BC1" s="979"/>
      <c r="BD1" s="979"/>
      <c r="BE1" s="979"/>
      <c r="BF1" s="979"/>
      <c r="BG1" s="979"/>
      <c r="BH1" s="979"/>
      <c r="BI1" s="979"/>
      <c r="BJ1" s="979"/>
      <c r="BK1" s="979"/>
      <c r="BL1" s="979"/>
      <c r="BM1" s="979"/>
      <c r="BN1" s="979"/>
      <c r="BO1" s="979"/>
      <c r="BP1" s="979"/>
      <c r="BQ1" s="979"/>
      <c r="BR1" s="979"/>
      <c r="BS1" s="979"/>
      <c r="BT1" s="979"/>
      <c r="BU1" s="979"/>
      <c r="BV1" s="979"/>
      <c r="BW1" s="979"/>
      <c r="BX1" s="979"/>
      <c r="BY1" s="979"/>
      <c r="BZ1" s="979"/>
      <c r="CA1" s="979"/>
      <c r="CB1" s="979"/>
      <c r="CC1" s="979"/>
      <c r="CD1" s="979"/>
      <c r="CE1" s="979"/>
      <c r="CF1" s="979"/>
      <c r="CG1" s="979"/>
      <c r="CH1" s="979"/>
      <c r="CI1" s="979"/>
      <c r="CJ1" s="979"/>
      <c r="CK1" s="979"/>
      <c r="CL1" s="979"/>
      <c r="CM1" s="979"/>
      <c r="CN1" s="979"/>
      <c r="CO1" s="979"/>
      <c r="CP1" s="979"/>
      <c r="CQ1" s="979"/>
      <c r="CR1" s="979"/>
      <c r="CS1" s="979"/>
      <c r="CT1" s="979"/>
      <c r="CU1" s="979"/>
      <c r="CV1" s="979"/>
      <c r="CW1" s="979"/>
      <c r="CX1" s="979"/>
      <c r="CY1" s="979"/>
      <c r="CZ1" s="979"/>
      <c r="DA1" s="979"/>
      <c r="DB1" s="979"/>
      <c r="DC1" s="979"/>
      <c r="DD1" s="979"/>
      <c r="DE1" s="979"/>
      <c r="DF1" s="979"/>
      <c r="DG1" s="979"/>
      <c r="DH1" s="979"/>
      <c r="DI1" s="979"/>
      <c r="DJ1" s="979"/>
      <c r="DK1" s="979"/>
      <c r="DL1" s="979"/>
      <c r="DM1" s="979"/>
      <c r="DN1" s="979"/>
      <c r="DO1" s="979"/>
      <c r="DP1" s="979"/>
      <c r="DQ1" s="979"/>
      <c r="DR1" s="979"/>
      <c r="DS1" s="979"/>
      <c r="DT1" s="979"/>
      <c r="DU1" s="979"/>
      <c r="DV1" s="979"/>
      <c r="DW1" s="979"/>
      <c r="DX1" s="979"/>
      <c r="DY1" s="979"/>
      <c r="DZ1" s="979"/>
      <c r="EA1" s="979"/>
    </row>
    <row r="2" spans="1:131" ht="23.25" customHeight="1" thickBot="1">
      <c r="A2" s="268" t="s">
        <v>173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F2" s="268"/>
      <c r="BG2" s="268"/>
      <c r="BH2" s="268"/>
      <c r="BI2" s="268"/>
      <c r="BJ2" s="268"/>
      <c r="BK2" s="268"/>
      <c r="BL2" s="268"/>
      <c r="BM2" s="268"/>
      <c r="BN2" s="268"/>
      <c r="BO2" s="268"/>
      <c r="BP2" s="268"/>
      <c r="BQ2" s="268"/>
      <c r="BR2" s="268"/>
      <c r="BS2" s="268"/>
      <c r="BT2" s="268"/>
      <c r="BU2" s="268"/>
      <c r="BV2" s="268"/>
      <c r="BW2" s="268"/>
      <c r="BX2" s="268"/>
      <c r="BY2" s="268"/>
      <c r="BZ2" s="268"/>
      <c r="CA2" s="268"/>
      <c r="CB2" s="268"/>
      <c r="CC2" s="268"/>
      <c r="CD2" s="268"/>
      <c r="CE2" s="268"/>
      <c r="CF2" s="268"/>
      <c r="CG2" s="268"/>
      <c r="CH2" s="268"/>
      <c r="CI2" s="268"/>
      <c r="CJ2" s="268"/>
      <c r="CK2" s="268"/>
      <c r="CL2" s="268"/>
      <c r="CM2" s="268"/>
      <c r="CN2" s="268"/>
      <c r="CO2" s="268"/>
      <c r="CP2" s="268"/>
      <c r="CQ2" s="268"/>
      <c r="CR2" s="268"/>
      <c r="CS2" s="268"/>
      <c r="CT2" s="268"/>
      <c r="CU2" s="268"/>
      <c r="CV2" s="268"/>
      <c r="CW2" s="268"/>
      <c r="CX2" s="268"/>
      <c r="CY2" s="268"/>
      <c r="CZ2" s="268"/>
      <c r="DA2" s="268"/>
      <c r="DB2" s="268"/>
      <c r="DC2" s="268"/>
      <c r="DD2" s="268"/>
      <c r="DE2" s="268"/>
      <c r="DF2" s="268"/>
      <c r="DG2" s="268"/>
      <c r="DH2" s="268"/>
      <c r="DI2" s="268"/>
      <c r="DJ2" s="268"/>
      <c r="DK2" s="268"/>
      <c r="DL2" s="268"/>
      <c r="DM2" s="268"/>
      <c r="DN2" s="268"/>
      <c r="DO2" s="268"/>
      <c r="DP2" s="268"/>
      <c r="DQ2" s="268"/>
      <c r="DR2" s="268"/>
      <c r="DS2" s="268"/>
      <c r="DT2" s="268"/>
      <c r="DU2" s="268"/>
      <c r="DV2" s="268"/>
      <c r="DW2" s="268"/>
      <c r="DX2" s="268"/>
      <c r="DY2" s="268"/>
      <c r="DZ2" s="268"/>
      <c r="EA2" s="268"/>
    </row>
    <row r="3" spans="1:131" ht="16.5" customHeight="1" thickBot="1">
      <c r="A3" s="269"/>
      <c r="B3" s="269"/>
      <c r="C3" s="270"/>
      <c r="D3" s="980" t="s">
        <v>174</v>
      </c>
      <c r="E3" s="981"/>
      <c r="F3" s="981"/>
      <c r="G3" s="981"/>
      <c r="H3" s="981"/>
      <c r="I3" s="981"/>
      <c r="J3" s="981"/>
      <c r="K3" s="982"/>
      <c r="L3" s="980" t="s">
        <v>175</v>
      </c>
      <c r="M3" s="981"/>
      <c r="N3" s="981"/>
      <c r="O3" s="981"/>
      <c r="P3" s="981"/>
      <c r="Q3" s="981"/>
      <c r="R3" s="981"/>
      <c r="S3" s="982"/>
      <c r="T3" s="981" t="s">
        <v>109</v>
      </c>
      <c r="U3" s="981"/>
      <c r="V3" s="981"/>
      <c r="W3" s="981"/>
      <c r="X3" s="981"/>
      <c r="Y3" s="981"/>
      <c r="Z3" s="981"/>
      <c r="AA3" s="981"/>
      <c r="AB3" s="980" t="s">
        <v>176</v>
      </c>
      <c r="AC3" s="981"/>
      <c r="AD3" s="981"/>
      <c r="AE3" s="981"/>
      <c r="AF3" s="981"/>
      <c r="AG3" s="981"/>
      <c r="AH3" s="981"/>
      <c r="AI3" s="982"/>
      <c r="AJ3" s="981" t="s">
        <v>177</v>
      </c>
      <c r="AK3" s="981"/>
      <c r="AL3" s="981"/>
      <c r="AM3" s="981"/>
      <c r="AN3" s="981"/>
      <c r="AO3" s="981"/>
      <c r="AP3" s="981"/>
      <c r="AQ3" s="981"/>
      <c r="AR3" s="980" t="s">
        <v>178</v>
      </c>
      <c r="AS3" s="981"/>
      <c r="AT3" s="981"/>
      <c r="AU3" s="981"/>
      <c r="AV3" s="981"/>
      <c r="AW3" s="981"/>
      <c r="AX3" s="981"/>
      <c r="AY3" s="982"/>
      <c r="AZ3" s="981" t="s">
        <v>111</v>
      </c>
      <c r="BA3" s="981"/>
      <c r="BB3" s="981"/>
      <c r="BC3" s="981"/>
      <c r="BD3" s="981"/>
      <c r="BE3" s="981"/>
      <c r="BF3" s="981"/>
      <c r="BG3" s="981"/>
      <c r="BH3" s="980" t="s">
        <v>179</v>
      </c>
      <c r="BI3" s="981"/>
      <c r="BJ3" s="981"/>
      <c r="BK3" s="981"/>
      <c r="BL3" s="981"/>
      <c r="BM3" s="981"/>
      <c r="BN3" s="981"/>
      <c r="BO3" s="982"/>
      <c r="BP3" s="981" t="s">
        <v>112</v>
      </c>
      <c r="BQ3" s="981"/>
      <c r="BR3" s="981"/>
      <c r="BS3" s="981"/>
      <c r="BT3" s="981"/>
      <c r="BU3" s="981"/>
      <c r="BV3" s="981"/>
      <c r="BW3" s="981"/>
      <c r="BX3" s="980" t="s">
        <v>180</v>
      </c>
      <c r="BY3" s="981"/>
      <c r="BZ3" s="981"/>
      <c r="CA3" s="981"/>
      <c r="CB3" s="981"/>
      <c r="CC3" s="981"/>
      <c r="CD3" s="981"/>
      <c r="CE3" s="982"/>
      <c r="CF3" s="981" t="s">
        <v>181</v>
      </c>
      <c r="CG3" s="981"/>
      <c r="CH3" s="981"/>
      <c r="CI3" s="981"/>
      <c r="CJ3" s="981"/>
      <c r="CK3" s="981"/>
      <c r="CL3" s="981"/>
      <c r="CM3" s="981"/>
      <c r="CN3" s="980" t="s">
        <v>182</v>
      </c>
      <c r="CO3" s="981"/>
      <c r="CP3" s="981"/>
      <c r="CQ3" s="981"/>
      <c r="CR3" s="981"/>
      <c r="CS3" s="981"/>
      <c r="CT3" s="981"/>
      <c r="CU3" s="982"/>
      <c r="CV3" s="981" t="s">
        <v>183</v>
      </c>
      <c r="CW3" s="981"/>
      <c r="CX3" s="981"/>
      <c r="CY3" s="981"/>
      <c r="CZ3" s="981"/>
      <c r="DA3" s="981"/>
      <c r="DB3" s="981"/>
      <c r="DC3" s="981"/>
      <c r="DD3" s="980" t="s">
        <v>184</v>
      </c>
      <c r="DE3" s="981"/>
      <c r="DF3" s="981"/>
      <c r="DG3" s="981"/>
      <c r="DH3" s="981"/>
      <c r="DI3" s="981"/>
      <c r="DJ3" s="981"/>
      <c r="DK3" s="982"/>
      <c r="DL3" s="980" t="s">
        <v>185</v>
      </c>
      <c r="DM3" s="981"/>
      <c r="DN3" s="981"/>
      <c r="DO3" s="981"/>
      <c r="DP3" s="981"/>
      <c r="DQ3" s="981"/>
      <c r="DR3" s="981"/>
      <c r="DS3" s="982"/>
      <c r="DT3" s="980" t="s">
        <v>186</v>
      </c>
      <c r="DU3" s="981"/>
      <c r="DV3" s="981"/>
      <c r="DW3" s="981"/>
      <c r="DX3" s="981"/>
      <c r="DY3" s="981"/>
      <c r="DZ3" s="981"/>
      <c r="EA3" s="982"/>
    </row>
    <row r="4" spans="1:131" s="271" customFormat="1" ht="8.25" customHeight="1">
      <c r="A4" s="970" t="s">
        <v>187</v>
      </c>
      <c r="B4" s="964" t="s">
        <v>188</v>
      </c>
      <c r="C4" s="977" t="s">
        <v>19</v>
      </c>
      <c r="D4" s="970" t="s">
        <v>189</v>
      </c>
      <c r="E4" s="964" t="s">
        <v>190</v>
      </c>
      <c r="F4" s="964" t="s">
        <v>191</v>
      </c>
      <c r="G4" s="964" t="s">
        <v>192</v>
      </c>
      <c r="H4" s="964" t="s">
        <v>193</v>
      </c>
      <c r="I4" s="964" t="s">
        <v>194</v>
      </c>
      <c r="J4" s="966" t="s">
        <v>195</v>
      </c>
      <c r="K4" s="967"/>
      <c r="L4" s="970" t="s">
        <v>189</v>
      </c>
      <c r="M4" s="964" t="s">
        <v>190</v>
      </c>
      <c r="N4" s="964" t="s">
        <v>191</v>
      </c>
      <c r="O4" s="964" t="s">
        <v>192</v>
      </c>
      <c r="P4" s="964" t="s">
        <v>193</v>
      </c>
      <c r="Q4" s="964" t="s">
        <v>194</v>
      </c>
      <c r="R4" s="966" t="s">
        <v>195</v>
      </c>
      <c r="S4" s="967"/>
      <c r="T4" s="974" t="s">
        <v>189</v>
      </c>
      <c r="U4" s="964" t="s">
        <v>190</v>
      </c>
      <c r="V4" s="964" t="s">
        <v>191</v>
      </c>
      <c r="W4" s="964" t="s">
        <v>192</v>
      </c>
      <c r="X4" s="964" t="s">
        <v>193</v>
      </c>
      <c r="Y4" s="964" t="s">
        <v>194</v>
      </c>
      <c r="Z4" s="966" t="s">
        <v>195</v>
      </c>
      <c r="AA4" s="973"/>
      <c r="AB4" s="970" t="s">
        <v>189</v>
      </c>
      <c r="AC4" s="964" t="s">
        <v>190</v>
      </c>
      <c r="AD4" s="964" t="s">
        <v>191</v>
      </c>
      <c r="AE4" s="964" t="s">
        <v>192</v>
      </c>
      <c r="AF4" s="964" t="s">
        <v>193</v>
      </c>
      <c r="AG4" s="964" t="s">
        <v>194</v>
      </c>
      <c r="AH4" s="966" t="s">
        <v>195</v>
      </c>
      <c r="AI4" s="967"/>
      <c r="AJ4" s="974" t="s">
        <v>189</v>
      </c>
      <c r="AK4" s="964" t="s">
        <v>190</v>
      </c>
      <c r="AL4" s="964" t="s">
        <v>191</v>
      </c>
      <c r="AM4" s="964" t="s">
        <v>192</v>
      </c>
      <c r="AN4" s="964" t="s">
        <v>193</v>
      </c>
      <c r="AO4" s="964" t="s">
        <v>194</v>
      </c>
      <c r="AP4" s="966" t="s">
        <v>195</v>
      </c>
      <c r="AQ4" s="973"/>
      <c r="AR4" s="970" t="s">
        <v>189</v>
      </c>
      <c r="AS4" s="964" t="s">
        <v>190</v>
      </c>
      <c r="AT4" s="964" t="s">
        <v>191</v>
      </c>
      <c r="AU4" s="964" t="s">
        <v>192</v>
      </c>
      <c r="AV4" s="964" t="s">
        <v>193</v>
      </c>
      <c r="AW4" s="964" t="s">
        <v>194</v>
      </c>
      <c r="AX4" s="966" t="s">
        <v>195</v>
      </c>
      <c r="AY4" s="967"/>
      <c r="AZ4" s="974" t="s">
        <v>189</v>
      </c>
      <c r="BA4" s="964" t="s">
        <v>190</v>
      </c>
      <c r="BB4" s="964" t="s">
        <v>191</v>
      </c>
      <c r="BC4" s="964" t="s">
        <v>192</v>
      </c>
      <c r="BD4" s="964" t="s">
        <v>193</v>
      </c>
      <c r="BE4" s="964" t="s">
        <v>194</v>
      </c>
      <c r="BF4" s="966" t="s">
        <v>195</v>
      </c>
      <c r="BG4" s="973"/>
      <c r="BH4" s="970" t="s">
        <v>189</v>
      </c>
      <c r="BI4" s="964" t="s">
        <v>190</v>
      </c>
      <c r="BJ4" s="964" t="s">
        <v>191</v>
      </c>
      <c r="BK4" s="964" t="s">
        <v>192</v>
      </c>
      <c r="BL4" s="964" t="s">
        <v>193</v>
      </c>
      <c r="BM4" s="964" t="s">
        <v>194</v>
      </c>
      <c r="BN4" s="966" t="s">
        <v>195</v>
      </c>
      <c r="BO4" s="967"/>
      <c r="BP4" s="974" t="s">
        <v>189</v>
      </c>
      <c r="BQ4" s="964" t="s">
        <v>190</v>
      </c>
      <c r="BR4" s="964" t="s">
        <v>191</v>
      </c>
      <c r="BS4" s="964" t="s">
        <v>192</v>
      </c>
      <c r="BT4" s="964" t="s">
        <v>193</v>
      </c>
      <c r="BU4" s="964" t="s">
        <v>194</v>
      </c>
      <c r="BV4" s="966" t="s">
        <v>195</v>
      </c>
      <c r="BW4" s="973"/>
      <c r="BX4" s="970" t="s">
        <v>189</v>
      </c>
      <c r="BY4" s="964" t="s">
        <v>190</v>
      </c>
      <c r="BZ4" s="964" t="s">
        <v>191</v>
      </c>
      <c r="CA4" s="964" t="s">
        <v>192</v>
      </c>
      <c r="CB4" s="964" t="s">
        <v>193</v>
      </c>
      <c r="CC4" s="964" t="s">
        <v>194</v>
      </c>
      <c r="CD4" s="966" t="s">
        <v>195</v>
      </c>
      <c r="CE4" s="967"/>
      <c r="CF4" s="974" t="s">
        <v>189</v>
      </c>
      <c r="CG4" s="964" t="s">
        <v>190</v>
      </c>
      <c r="CH4" s="964" t="s">
        <v>191</v>
      </c>
      <c r="CI4" s="964" t="s">
        <v>192</v>
      </c>
      <c r="CJ4" s="964" t="s">
        <v>193</v>
      </c>
      <c r="CK4" s="964" t="s">
        <v>194</v>
      </c>
      <c r="CL4" s="966" t="s">
        <v>195</v>
      </c>
      <c r="CM4" s="973"/>
      <c r="CN4" s="970" t="s">
        <v>189</v>
      </c>
      <c r="CO4" s="964" t="s">
        <v>190</v>
      </c>
      <c r="CP4" s="964" t="s">
        <v>191</v>
      </c>
      <c r="CQ4" s="964" t="s">
        <v>192</v>
      </c>
      <c r="CR4" s="964" t="s">
        <v>193</v>
      </c>
      <c r="CS4" s="964" t="s">
        <v>194</v>
      </c>
      <c r="CT4" s="966" t="s">
        <v>195</v>
      </c>
      <c r="CU4" s="967"/>
      <c r="CV4" s="974" t="s">
        <v>189</v>
      </c>
      <c r="CW4" s="964" t="s">
        <v>190</v>
      </c>
      <c r="CX4" s="964" t="s">
        <v>191</v>
      </c>
      <c r="CY4" s="964" t="s">
        <v>192</v>
      </c>
      <c r="CZ4" s="964" t="s">
        <v>193</v>
      </c>
      <c r="DA4" s="964" t="s">
        <v>194</v>
      </c>
      <c r="DB4" s="966" t="s">
        <v>195</v>
      </c>
      <c r="DC4" s="973"/>
      <c r="DD4" s="970" t="s">
        <v>189</v>
      </c>
      <c r="DE4" s="964" t="s">
        <v>190</v>
      </c>
      <c r="DF4" s="964" t="s">
        <v>191</v>
      </c>
      <c r="DG4" s="964" t="s">
        <v>192</v>
      </c>
      <c r="DH4" s="964" t="s">
        <v>193</v>
      </c>
      <c r="DI4" s="964" t="s">
        <v>194</v>
      </c>
      <c r="DJ4" s="966" t="s">
        <v>195</v>
      </c>
      <c r="DK4" s="967"/>
      <c r="DL4" s="970" t="s">
        <v>189</v>
      </c>
      <c r="DM4" s="964" t="s">
        <v>190</v>
      </c>
      <c r="DN4" s="964" t="s">
        <v>191</v>
      </c>
      <c r="DO4" s="964" t="s">
        <v>192</v>
      </c>
      <c r="DP4" s="964" t="s">
        <v>193</v>
      </c>
      <c r="DQ4" s="964" t="s">
        <v>194</v>
      </c>
      <c r="DR4" s="966" t="s">
        <v>195</v>
      </c>
      <c r="DS4" s="967"/>
      <c r="DT4" s="970" t="s">
        <v>189</v>
      </c>
      <c r="DU4" s="964" t="s">
        <v>190</v>
      </c>
      <c r="DV4" s="964" t="s">
        <v>191</v>
      </c>
      <c r="DW4" s="964" t="s">
        <v>192</v>
      </c>
      <c r="DX4" s="964" t="s">
        <v>193</v>
      </c>
      <c r="DY4" s="964" t="s">
        <v>194</v>
      </c>
      <c r="DZ4" s="966" t="s">
        <v>195</v>
      </c>
      <c r="EA4" s="967"/>
    </row>
    <row r="5" spans="1:131" s="271" customFormat="1" ht="9" customHeight="1">
      <c r="A5" s="971"/>
      <c r="B5" s="965"/>
      <c r="C5" s="978"/>
      <c r="D5" s="971"/>
      <c r="E5" s="965"/>
      <c r="F5" s="965"/>
      <c r="G5" s="965"/>
      <c r="H5" s="965"/>
      <c r="I5" s="965"/>
      <c r="J5" s="960" t="s">
        <v>196</v>
      </c>
      <c r="K5" s="962" t="s">
        <v>197</v>
      </c>
      <c r="L5" s="971"/>
      <c r="M5" s="965"/>
      <c r="N5" s="965"/>
      <c r="O5" s="965"/>
      <c r="P5" s="965"/>
      <c r="Q5" s="965"/>
      <c r="R5" s="960" t="s">
        <v>196</v>
      </c>
      <c r="S5" s="962" t="s">
        <v>197</v>
      </c>
      <c r="T5" s="975"/>
      <c r="U5" s="965"/>
      <c r="V5" s="965"/>
      <c r="W5" s="965"/>
      <c r="X5" s="965"/>
      <c r="Y5" s="965"/>
      <c r="Z5" s="960" t="s">
        <v>196</v>
      </c>
      <c r="AA5" s="968" t="s">
        <v>197</v>
      </c>
      <c r="AB5" s="971"/>
      <c r="AC5" s="965"/>
      <c r="AD5" s="965"/>
      <c r="AE5" s="965"/>
      <c r="AF5" s="965"/>
      <c r="AG5" s="965"/>
      <c r="AH5" s="960" t="s">
        <v>196</v>
      </c>
      <c r="AI5" s="962" t="s">
        <v>197</v>
      </c>
      <c r="AJ5" s="975"/>
      <c r="AK5" s="965"/>
      <c r="AL5" s="965"/>
      <c r="AM5" s="965"/>
      <c r="AN5" s="965"/>
      <c r="AO5" s="965"/>
      <c r="AP5" s="960" t="s">
        <v>196</v>
      </c>
      <c r="AQ5" s="968" t="s">
        <v>197</v>
      </c>
      <c r="AR5" s="971"/>
      <c r="AS5" s="965"/>
      <c r="AT5" s="965"/>
      <c r="AU5" s="965"/>
      <c r="AV5" s="965"/>
      <c r="AW5" s="965"/>
      <c r="AX5" s="960" t="s">
        <v>196</v>
      </c>
      <c r="AY5" s="962" t="s">
        <v>197</v>
      </c>
      <c r="AZ5" s="975"/>
      <c r="BA5" s="965"/>
      <c r="BB5" s="965"/>
      <c r="BC5" s="965"/>
      <c r="BD5" s="965"/>
      <c r="BE5" s="965"/>
      <c r="BF5" s="960" t="s">
        <v>196</v>
      </c>
      <c r="BG5" s="968" t="s">
        <v>197</v>
      </c>
      <c r="BH5" s="971"/>
      <c r="BI5" s="965"/>
      <c r="BJ5" s="965"/>
      <c r="BK5" s="965"/>
      <c r="BL5" s="965"/>
      <c r="BM5" s="965"/>
      <c r="BN5" s="960" t="s">
        <v>196</v>
      </c>
      <c r="BO5" s="962" t="s">
        <v>197</v>
      </c>
      <c r="BP5" s="975"/>
      <c r="BQ5" s="965"/>
      <c r="BR5" s="965"/>
      <c r="BS5" s="965"/>
      <c r="BT5" s="965"/>
      <c r="BU5" s="965"/>
      <c r="BV5" s="960" t="s">
        <v>196</v>
      </c>
      <c r="BW5" s="968" t="s">
        <v>197</v>
      </c>
      <c r="BX5" s="971"/>
      <c r="BY5" s="965"/>
      <c r="BZ5" s="965"/>
      <c r="CA5" s="965"/>
      <c r="CB5" s="965"/>
      <c r="CC5" s="965"/>
      <c r="CD5" s="960" t="s">
        <v>196</v>
      </c>
      <c r="CE5" s="962" t="s">
        <v>197</v>
      </c>
      <c r="CF5" s="975"/>
      <c r="CG5" s="965"/>
      <c r="CH5" s="965"/>
      <c r="CI5" s="965"/>
      <c r="CJ5" s="965"/>
      <c r="CK5" s="965"/>
      <c r="CL5" s="960" t="s">
        <v>196</v>
      </c>
      <c r="CM5" s="968" t="s">
        <v>197</v>
      </c>
      <c r="CN5" s="971"/>
      <c r="CO5" s="965"/>
      <c r="CP5" s="965"/>
      <c r="CQ5" s="965"/>
      <c r="CR5" s="965"/>
      <c r="CS5" s="965"/>
      <c r="CT5" s="960" t="s">
        <v>196</v>
      </c>
      <c r="CU5" s="962" t="s">
        <v>197</v>
      </c>
      <c r="CV5" s="975"/>
      <c r="CW5" s="965"/>
      <c r="CX5" s="965"/>
      <c r="CY5" s="965"/>
      <c r="CZ5" s="965"/>
      <c r="DA5" s="965"/>
      <c r="DB5" s="960" t="s">
        <v>196</v>
      </c>
      <c r="DC5" s="968" t="s">
        <v>197</v>
      </c>
      <c r="DD5" s="971"/>
      <c r="DE5" s="965"/>
      <c r="DF5" s="965"/>
      <c r="DG5" s="965"/>
      <c r="DH5" s="965"/>
      <c r="DI5" s="965"/>
      <c r="DJ5" s="960" t="s">
        <v>196</v>
      </c>
      <c r="DK5" s="962" t="s">
        <v>197</v>
      </c>
      <c r="DL5" s="971"/>
      <c r="DM5" s="965"/>
      <c r="DN5" s="965"/>
      <c r="DO5" s="965"/>
      <c r="DP5" s="965"/>
      <c r="DQ5" s="965"/>
      <c r="DR5" s="960" t="s">
        <v>196</v>
      </c>
      <c r="DS5" s="962" t="s">
        <v>197</v>
      </c>
      <c r="DT5" s="971"/>
      <c r="DU5" s="965"/>
      <c r="DV5" s="965"/>
      <c r="DW5" s="965"/>
      <c r="DX5" s="965"/>
      <c r="DY5" s="965"/>
      <c r="DZ5" s="960" t="s">
        <v>196</v>
      </c>
      <c r="EA5" s="962" t="s">
        <v>197</v>
      </c>
    </row>
    <row r="6" spans="1:131" s="271" customFormat="1" ht="25.5" thickBot="1">
      <c r="A6" s="972"/>
      <c r="B6" s="961"/>
      <c r="C6" s="969"/>
      <c r="D6" s="972"/>
      <c r="E6" s="961"/>
      <c r="F6" s="961"/>
      <c r="G6" s="272" t="s">
        <v>198</v>
      </c>
      <c r="H6" s="961"/>
      <c r="I6" s="961"/>
      <c r="J6" s="961"/>
      <c r="K6" s="963"/>
      <c r="L6" s="972"/>
      <c r="M6" s="961"/>
      <c r="N6" s="961"/>
      <c r="O6" s="272" t="s">
        <v>198</v>
      </c>
      <c r="P6" s="961"/>
      <c r="Q6" s="961"/>
      <c r="R6" s="961"/>
      <c r="S6" s="963"/>
      <c r="T6" s="976"/>
      <c r="U6" s="961"/>
      <c r="V6" s="961"/>
      <c r="W6" s="272" t="s">
        <v>198</v>
      </c>
      <c r="X6" s="961"/>
      <c r="Y6" s="961"/>
      <c r="Z6" s="961"/>
      <c r="AA6" s="969"/>
      <c r="AB6" s="972"/>
      <c r="AC6" s="961"/>
      <c r="AD6" s="961"/>
      <c r="AE6" s="272" t="s">
        <v>198</v>
      </c>
      <c r="AF6" s="961"/>
      <c r="AG6" s="961"/>
      <c r="AH6" s="961"/>
      <c r="AI6" s="963"/>
      <c r="AJ6" s="976"/>
      <c r="AK6" s="961"/>
      <c r="AL6" s="961"/>
      <c r="AM6" s="272" t="s">
        <v>198</v>
      </c>
      <c r="AN6" s="961"/>
      <c r="AO6" s="961"/>
      <c r="AP6" s="961"/>
      <c r="AQ6" s="969"/>
      <c r="AR6" s="972"/>
      <c r="AS6" s="961"/>
      <c r="AT6" s="961"/>
      <c r="AU6" s="272" t="s">
        <v>198</v>
      </c>
      <c r="AV6" s="961"/>
      <c r="AW6" s="961"/>
      <c r="AX6" s="961"/>
      <c r="AY6" s="963"/>
      <c r="AZ6" s="976"/>
      <c r="BA6" s="961"/>
      <c r="BB6" s="961"/>
      <c r="BC6" s="272" t="s">
        <v>198</v>
      </c>
      <c r="BD6" s="961"/>
      <c r="BE6" s="961"/>
      <c r="BF6" s="961"/>
      <c r="BG6" s="969"/>
      <c r="BH6" s="972"/>
      <c r="BI6" s="961"/>
      <c r="BJ6" s="961"/>
      <c r="BK6" s="272" t="s">
        <v>198</v>
      </c>
      <c r="BL6" s="961"/>
      <c r="BM6" s="961"/>
      <c r="BN6" s="961"/>
      <c r="BO6" s="963"/>
      <c r="BP6" s="976"/>
      <c r="BQ6" s="961"/>
      <c r="BR6" s="961"/>
      <c r="BS6" s="272" t="s">
        <v>198</v>
      </c>
      <c r="BT6" s="961"/>
      <c r="BU6" s="961"/>
      <c r="BV6" s="961"/>
      <c r="BW6" s="969"/>
      <c r="BX6" s="972"/>
      <c r="BY6" s="961"/>
      <c r="BZ6" s="961"/>
      <c r="CA6" s="272" t="s">
        <v>198</v>
      </c>
      <c r="CB6" s="961"/>
      <c r="CC6" s="961"/>
      <c r="CD6" s="961"/>
      <c r="CE6" s="963"/>
      <c r="CF6" s="976"/>
      <c r="CG6" s="961"/>
      <c r="CH6" s="961"/>
      <c r="CI6" s="272" t="s">
        <v>198</v>
      </c>
      <c r="CJ6" s="961"/>
      <c r="CK6" s="961"/>
      <c r="CL6" s="961"/>
      <c r="CM6" s="969"/>
      <c r="CN6" s="972"/>
      <c r="CO6" s="961"/>
      <c r="CP6" s="961"/>
      <c r="CQ6" s="272" t="s">
        <v>198</v>
      </c>
      <c r="CR6" s="961"/>
      <c r="CS6" s="961"/>
      <c r="CT6" s="961"/>
      <c r="CU6" s="963"/>
      <c r="CV6" s="976"/>
      <c r="CW6" s="961"/>
      <c r="CX6" s="961"/>
      <c r="CY6" s="272" t="s">
        <v>198</v>
      </c>
      <c r="CZ6" s="961"/>
      <c r="DA6" s="961"/>
      <c r="DB6" s="961"/>
      <c r="DC6" s="969"/>
      <c r="DD6" s="972"/>
      <c r="DE6" s="961"/>
      <c r="DF6" s="961"/>
      <c r="DG6" s="272" t="s">
        <v>198</v>
      </c>
      <c r="DH6" s="961"/>
      <c r="DI6" s="961"/>
      <c r="DJ6" s="961"/>
      <c r="DK6" s="963"/>
      <c r="DL6" s="972"/>
      <c r="DM6" s="961"/>
      <c r="DN6" s="961"/>
      <c r="DO6" s="272" t="s">
        <v>198</v>
      </c>
      <c r="DP6" s="961"/>
      <c r="DQ6" s="961"/>
      <c r="DR6" s="961"/>
      <c r="DS6" s="963"/>
      <c r="DT6" s="972"/>
      <c r="DU6" s="961"/>
      <c r="DV6" s="961"/>
      <c r="DW6" s="272" t="s">
        <v>198</v>
      </c>
      <c r="DX6" s="961"/>
      <c r="DY6" s="961"/>
      <c r="DZ6" s="961"/>
      <c r="EA6" s="963"/>
    </row>
    <row r="7" spans="1:131" s="271" customFormat="1" ht="9" customHeight="1" thickBot="1">
      <c r="A7" s="273">
        <v>1</v>
      </c>
      <c r="B7" s="274">
        <v>2</v>
      </c>
      <c r="C7" s="275">
        <v>3</v>
      </c>
      <c r="D7" s="273">
        <v>4</v>
      </c>
      <c r="E7" s="274">
        <v>5</v>
      </c>
      <c r="F7" s="274">
        <v>6</v>
      </c>
      <c r="G7" s="274">
        <v>7</v>
      </c>
      <c r="H7" s="274">
        <v>8</v>
      </c>
      <c r="I7" s="274">
        <v>9</v>
      </c>
      <c r="J7" s="274">
        <v>10</v>
      </c>
      <c r="K7" s="276">
        <v>11</v>
      </c>
      <c r="L7" s="273">
        <v>4</v>
      </c>
      <c r="M7" s="274">
        <v>5</v>
      </c>
      <c r="N7" s="274">
        <v>6</v>
      </c>
      <c r="O7" s="274">
        <v>7</v>
      </c>
      <c r="P7" s="274">
        <v>8</v>
      </c>
      <c r="Q7" s="274">
        <v>9</v>
      </c>
      <c r="R7" s="274">
        <v>10</v>
      </c>
      <c r="S7" s="276">
        <v>11</v>
      </c>
      <c r="T7" s="273">
        <v>4</v>
      </c>
      <c r="U7" s="274">
        <v>5</v>
      </c>
      <c r="V7" s="274">
        <v>6</v>
      </c>
      <c r="W7" s="274">
        <v>7</v>
      </c>
      <c r="X7" s="274">
        <v>8</v>
      </c>
      <c r="Y7" s="274">
        <v>9</v>
      </c>
      <c r="Z7" s="274">
        <v>10</v>
      </c>
      <c r="AA7" s="276">
        <v>11</v>
      </c>
      <c r="AB7" s="273">
        <v>4</v>
      </c>
      <c r="AC7" s="274">
        <v>5</v>
      </c>
      <c r="AD7" s="274">
        <v>6</v>
      </c>
      <c r="AE7" s="274">
        <v>7</v>
      </c>
      <c r="AF7" s="274">
        <v>8</v>
      </c>
      <c r="AG7" s="274">
        <v>9</v>
      </c>
      <c r="AH7" s="274">
        <v>10</v>
      </c>
      <c r="AI7" s="276">
        <v>11</v>
      </c>
      <c r="AJ7" s="273">
        <v>4</v>
      </c>
      <c r="AK7" s="274">
        <v>5</v>
      </c>
      <c r="AL7" s="274">
        <v>6</v>
      </c>
      <c r="AM7" s="274">
        <v>7</v>
      </c>
      <c r="AN7" s="274">
        <v>8</v>
      </c>
      <c r="AO7" s="274">
        <v>9</v>
      </c>
      <c r="AP7" s="274">
        <v>10</v>
      </c>
      <c r="AQ7" s="276">
        <v>11</v>
      </c>
      <c r="AR7" s="273">
        <v>4</v>
      </c>
      <c r="AS7" s="274">
        <v>5</v>
      </c>
      <c r="AT7" s="274">
        <v>6</v>
      </c>
      <c r="AU7" s="274">
        <v>7</v>
      </c>
      <c r="AV7" s="274">
        <v>8</v>
      </c>
      <c r="AW7" s="274">
        <v>9</v>
      </c>
      <c r="AX7" s="274">
        <v>10</v>
      </c>
      <c r="AY7" s="276">
        <v>11</v>
      </c>
      <c r="AZ7" s="273">
        <v>4</v>
      </c>
      <c r="BA7" s="274">
        <v>5</v>
      </c>
      <c r="BB7" s="274">
        <v>6</v>
      </c>
      <c r="BC7" s="274">
        <v>7</v>
      </c>
      <c r="BD7" s="274">
        <v>8</v>
      </c>
      <c r="BE7" s="274">
        <v>9</v>
      </c>
      <c r="BF7" s="274">
        <v>10</v>
      </c>
      <c r="BG7" s="276">
        <v>11</v>
      </c>
      <c r="BH7" s="273">
        <v>4</v>
      </c>
      <c r="BI7" s="274">
        <v>5</v>
      </c>
      <c r="BJ7" s="274">
        <v>6</v>
      </c>
      <c r="BK7" s="274">
        <v>7</v>
      </c>
      <c r="BL7" s="274">
        <v>8</v>
      </c>
      <c r="BM7" s="274">
        <v>9</v>
      </c>
      <c r="BN7" s="274">
        <v>10</v>
      </c>
      <c r="BO7" s="276">
        <v>11</v>
      </c>
      <c r="BP7" s="273">
        <v>4</v>
      </c>
      <c r="BQ7" s="274">
        <v>5</v>
      </c>
      <c r="BR7" s="274">
        <v>6</v>
      </c>
      <c r="BS7" s="274">
        <v>7</v>
      </c>
      <c r="BT7" s="274">
        <v>8</v>
      </c>
      <c r="BU7" s="274">
        <v>9</v>
      </c>
      <c r="BV7" s="274">
        <v>10</v>
      </c>
      <c r="BW7" s="276">
        <v>11</v>
      </c>
      <c r="BX7" s="273">
        <v>4</v>
      </c>
      <c r="BY7" s="274">
        <v>5</v>
      </c>
      <c r="BZ7" s="274">
        <v>6</v>
      </c>
      <c r="CA7" s="274">
        <v>7</v>
      </c>
      <c r="CB7" s="274">
        <v>8</v>
      </c>
      <c r="CC7" s="274">
        <v>9</v>
      </c>
      <c r="CD7" s="274">
        <v>10</v>
      </c>
      <c r="CE7" s="276">
        <v>11</v>
      </c>
      <c r="CF7" s="273">
        <v>4</v>
      </c>
      <c r="CG7" s="274">
        <v>5</v>
      </c>
      <c r="CH7" s="274">
        <v>6</v>
      </c>
      <c r="CI7" s="274">
        <v>7</v>
      </c>
      <c r="CJ7" s="274">
        <v>8</v>
      </c>
      <c r="CK7" s="274">
        <v>9</v>
      </c>
      <c r="CL7" s="274">
        <v>10</v>
      </c>
      <c r="CM7" s="276">
        <v>11</v>
      </c>
      <c r="CN7" s="273">
        <v>4</v>
      </c>
      <c r="CO7" s="274">
        <v>5</v>
      </c>
      <c r="CP7" s="274">
        <v>6</v>
      </c>
      <c r="CQ7" s="274">
        <v>7</v>
      </c>
      <c r="CR7" s="274">
        <v>8</v>
      </c>
      <c r="CS7" s="274">
        <v>9</v>
      </c>
      <c r="CT7" s="274">
        <v>10</v>
      </c>
      <c r="CU7" s="276">
        <v>11</v>
      </c>
      <c r="CV7" s="273">
        <v>4</v>
      </c>
      <c r="CW7" s="274">
        <v>5</v>
      </c>
      <c r="CX7" s="274">
        <v>6</v>
      </c>
      <c r="CY7" s="274">
        <v>7</v>
      </c>
      <c r="CZ7" s="274">
        <v>8</v>
      </c>
      <c r="DA7" s="274">
        <v>9</v>
      </c>
      <c r="DB7" s="274">
        <v>10</v>
      </c>
      <c r="DC7" s="276">
        <v>11</v>
      </c>
      <c r="DD7" s="273">
        <v>4</v>
      </c>
      <c r="DE7" s="274">
        <v>5</v>
      </c>
      <c r="DF7" s="274">
        <v>6</v>
      </c>
      <c r="DG7" s="274">
        <v>7</v>
      </c>
      <c r="DH7" s="274">
        <v>8</v>
      </c>
      <c r="DI7" s="274">
        <v>9</v>
      </c>
      <c r="DJ7" s="274">
        <v>10</v>
      </c>
      <c r="DK7" s="276">
        <v>11</v>
      </c>
      <c r="DL7" s="273">
        <v>4</v>
      </c>
      <c r="DM7" s="274">
        <v>5</v>
      </c>
      <c r="DN7" s="274">
        <v>6</v>
      </c>
      <c r="DO7" s="274">
        <v>7</v>
      </c>
      <c r="DP7" s="274">
        <v>8</v>
      </c>
      <c r="DQ7" s="274">
        <v>9</v>
      </c>
      <c r="DR7" s="274">
        <v>10</v>
      </c>
      <c r="DS7" s="276">
        <v>11</v>
      </c>
      <c r="DT7" s="273">
        <v>4</v>
      </c>
      <c r="DU7" s="274">
        <v>5</v>
      </c>
      <c r="DV7" s="274">
        <v>6</v>
      </c>
      <c r="DW7" s="274">
        <v>7</v>
      </c>
      <c r="DX7" s="274">
        <v>8</v>
      </c>
      <c r="DY7" s="274">
        <v>9</v>
      </c>
      <c r="DZ7" s="274">
        <v>10</v>
      </c>
      <c r="EA7" s="276">
        <v>11</v>
      </c>
    </row>
    <row r="8" spans="1:131" ht="9.75" customHeight="1">
      <c r="A8" s="950">
        <v>1</v>
      </c>
      <c r="B8" s="277" t="s">
        <v>199</v>
      </c>
      <c r="C8" s="278"/>
      <c r="D8" s="279"/>
      <c r="E8" s="280"/>
      <c r="F8" s="280"/>
      <c r="G8" s="280"/>
      <c r="H8" s="280"/>
      <c r="I8" s="280"/>
      <c r="J8" s="280"/>
      <c r="K8" s="281"/>
      <c r="L8" s="282"/>
      <c r="M8" s="283"/>
      <c r="N8" s="283"/>
      <c r="O8" s="283"/>
      <c r="P8" s="283"/>
      <c r="Q8" s="283"/>
      <c r="R8" s="283"/>
      <c r="S8" s="284"/>
      <c r="T8" s="285"/>
      <c r="U8" s="283"/>
      <c r="V8" s="283"/>
      <c r="W8" s="283"/>
      <c r="X8" s="283"/>
      <c r="Y8" s="283"/>
      <c r="Z8" s="283"/>
      <c r="AA8" s="278"/>
      <c r="AB8" s="282"/>
      <c r="AC8" s="283"/>
      <c r="AD8" s="283"/>
      <c r="AE8" s="283"/>
      <c r="AF8" s="283"/>
      <c r="AG8" s="283"/>
      <c r="AH8" s="283"/>
      <c r="AI8" s="284"/>
      <c r="AJ8" s="285"/>
      <c r="AK8" s="283"/>
      <c r="AL8" s="283"/>
      <c r="AM8" s="283"/>
      <c r="AN8" s="283"/>
      <c r="AO8" s="283"/>
      <c r="AP8" s="283"/>
      <c r="AQ8" s="278"/>
      <c r="AR8" s="282"/>
      <c r="AS8" s="283"/>
      <c r="AT8" s="283"/>
      <c r="AU8" s="283"/>
      <c r="AV8" s="283"/>
      <c r="AW8" s="283"/>
      <c r="AX8" s="283"/>
      <c r="AY8" s="284"/>
      <c r="AZ8" s="285"/>
      <c r="BA8" s="283"/>
      <c r="BB8" s="283"/>
      <c r="BC8" s="283"/>
      <c r="BD8" s="283"/>
      <c r="BE8" s="283"/>
      <c r="BF8" s="283"/>
      <c r="BG8" s="278"/>
      <c r="BH8" s="282"/>
      <c r="BI8" s="283"/>
      <c r="BJ8" s="283"/>
      <c r="BK8" s="283"/>
      <c r="BL8" s="283"/>
      <c r="BM8" s="283"/>
      <c r="BN8" s="283"/>
      <c r="BO8" s="284"/>
      <c r="BP8" s="285"/>
      <c r="BQ8" s="283"/>
      <c r="BR8" s="283"/>
      <c r="BS8" s="283"/>
      <c r="BT8" s="283"/>
      <c r="BU8" s="283"/>
      <c r="BV8" s="283"/>
      <c r="BW8" s="278"/>
      <c r="BX8" s="282"/>
      <c r="BY8" s="283"/>
      <c r="BZ8" s="283"/>
      <c r="CA8" s="283"/>
      <c r="CB8" s="283"/>
      <c r="CC8" s="283"/>
      <c r="CD8" s="283"/>
      <c r="CE8" s="284"/>
      <c r="CF8" s="285"/>
      <c r="CG8" s="283"/>
      <c r="CH8" s="283"/>
      <c r="CI8" s="283"/>
      <c r="CJ8" s="283"/>
      <c r="CK8" s="283"/>
      <c r="CL8" s="283"/>
      <c r="CM8" s="278"/>
      <c r="CN8" s="282"/>
      <c r="CO8" s="283"/>
      <c r="CP8" s="283"/>
      <c r="CQ8" s="283"/>
      <c r="CR8" s="283"/>
      <c r="CS8" s="283"/>
      <c r="CT8" s="283"/>
      <c r="CU8" s="284"/>
      <c r="CV8" s="285"/>
      <c r="CW8" s="283"/>
      <c r="CX8" s="283"/>
      <c r="CY8" s="283"/>
      <c r="CZ8" s="283"/>
      <c r="DA8" s="283"/>
      <c r="DB8" s="283"/>
      <c r="DC8" s="278"/>
      <c r="DD8" s="282"/>
      <c r="DE8" s="283"/>
      <c r="DF8" s="283"/>
      <c r="DG8" s="283"/>
      <c r="DH8" s="283"/>
      <c r="DI8" s="283"/>
      <c r="DJ8" s="283"/>
      <c r="DK8" s="284"/>
      <c r="DL8" s="279"/>
      <c r="DM8" s="280"/>
      <c r="DN8" s="280"/>
      <c r="DO8" s="280"/>
      <c r="DP8" s="280"/>
      <c r="DQ8" s="280"/>
      <c r="DR8" s="280"/>
      <c r="DS8" s="281"/>
      <c r="DT8" s="279"/>
      <c r="DU8" s="280"/>
      <c r="DV8" s="280"/>
      <c r="DW8" s="280"/>
      <c r="DX8" s="280"/>
      <c r="DY8" s="280"/>
      <c r="DZ8" s="280"/>
      <c r="EA8" s="281"/>
    </row>
    <row r="9" spans="1:131">
      <c r="A9" s="951"/>
      <c r="B9" s="286" t="s">
        <v>200</v>
      </c>
      <c r="C9" s="287" t="s">
        <v>165</v>
      </c>
      <c r="D9" s="288">
        <v>1166.3609999999999</v>
      </c>
      <c r="E9" s="289">
        <v>1166.3609999999999</v>
      </c>
      <c r="F9" s="289">
        <v>103.66900000000001</v>
      </c>
      <c r="G9" s="289">
        <v>427.95299999999986</v>
      </c>
      <c r="H9" s="290">
        <v>0</v>
      </c>
      <c r="I9" s="289">
        <v>738.40800000000002</v>
      </c>
      <c r="J9" s="290">
        <v>738.40800000000002</v>
      </c>
      <c r="K9" s="291">
        <v>0</v>
      </c>
      <c r="L9" s="292">
        <v>1101.0170000000001</v>
      </c>
      <c r="M9" s="293">
        <v>1101.0170000000001</v>
      </c>
      <c r="N9" s="293">
        <v>98.158000000000001</v>
      </c>
      <c r="O9" s="293">
        <v>353.06900000000007</v>
      </c>
      <c r="P9" s="293">
        <v>0</v>
      </c>
      <c r="Q9" s="293">
        <v>747.94799999999998</v>
      </c>
      <c r="R9" s="293">
        <v>747.94799999999998</v>
      </c>
      <c r="S9" s="294">
        <v>0</v>
      </c>
      <c r="T9" s="295">
        <v>1034.5070000000001</v>
      </c>
      <c r="U9" s="293">
        <v>1034.5070000000001</v>
      </c>
      <c r="V9" s="293">
        <v>99.078999999999994</v>
      </c>
      <c r="W9" s="293">
        <v>344.00400000000002</v>
      </c>
      <c r="X9" s="293">
        <v>0</v>
      </c>
      <c r="Y9" s="293">
        <v>690.50300000000004</v>
      </c>
      <c r="Z9" s="293">
        <v>690.50300000000004</v>
      </c>
      <c r="AA9" s="287">
        <v>0</v>
      </c>
      <c r="AB9" s="292"/>
      <c r="AC9" s="293"/>
      <c r="AD9" s="293"/>
      <c r="AE9" s="293"/>
      <c r="AF9" s="293"/>
      <c r="AG9" s="293"/>
      <c r="AH9" s="293"/>
      <c r="AI9" s="294"/>
      <c r="AJ9" s="295">
        <v>845.23500000000001</v>
      </c>
      <c r="AK9" s="293">
        <v>845.23500000000001</v>
      </c>
      <c r="AL9" s="293">
        <v>91.994</v>
      </c>
      <c r="AM9" s="293">
        <v>151.83100000000002</v>
      </c>
      <c r="AN9" s="293">
        <v>0</v>
      </c>
      <c r="AO9" s="293">
        <v>693.404</v>
      </c>
      <c r="AP9" s="293">
        <v>693.404</v>
      </c>
      <c r="AQ9" s="287">
        <v>0</v>
      </c>
      <c r="AR9" s="292"/>
      <c r="AS9" s="293"/>
      <c r="AT9" s="293"/>
      <c r="AU9" s="293"/>
      <c r="AV9" s="293"/>
      <c r="AW9" s="293"/>
      <c r="AX9" s="293"/>
      <c r="AY9" s="294"/>
      <c r="AZ9" s="295">
        <v>236.15099999999998</v>
      </c>
      <c r="BA9" s="293">
        <v>236.15099999999998</v>
      </c>
      <c r="BB9" s="293">
        <v>36.787999999999997</v>
      </c>
      <c r="BC9" s="293">
        <v>-412.0440000000001</v>
      </c>
      <c r="BD9" s="293">
        <v>0</v>
      </c>
      <c r="BE9" s="293">
        <v>648.19500000000005</v>
      </c>
      <c r="BF9" s="293">
        <v>648.19500000000005</v>
      </c>
      <c r="BG9" s="287">
        <v>0</v>
      </c>
      <c r="BH9" s="292"/>
      <c r="BI9" s="293"/>
      <c r="BJ9" s="293"/>
      <c r="BK9" s="293"/>
      <c r="BL9" s="293"/>
      <c r="BM9" s="293"/>
      <c r="BN9" s="293"/>
      <c r="BO9" s="294"/>
      <c r="BP9" s="295">
        <v>101.545</v>
      </c>
      <c r="BQ9" s="293">
        <v>101.545</v>
      </c>
      <c r="BR9" s="293">
        <v>23.61</v>
      </c>
      <c r="BS9" s="293">
        <v>-524.10500000000002</v>
      </c>
      <c r="BT9" s="293">
        <v>0</v>
      </c>
      <c r="BU9" s="293">
        <v>625.65</v>
      </c>
      <c r="BV9" s="293">
        <v>625.65</v>
      </c>
      <c r="BW9" s="287">
        <v>0</v>
      </c>
      <c r="BX9" s="292">
        <v>110.473</v>
      </c>
      <c r="BY9" s="293">
        <v>110.473</v>
      </c>
      <c r="BZ9" s="293">
        <v>27.411000000000001</v>
      </c>
      <c r="CA9" s="293">
        <v>-337.75299999999999</v>
      </c>
      <c r="CB9" s="293">
        <v>0</v>
      </c>
      <c r="CC9" s="293">
        <v>448.226</v>
      </c>
      <c r="CD9" s="293">
        <v>448.226</v>
      </c>
      <c r="CE9" s="294">
        <v>0</v>
      </c>
      <c r="CF9" s="295">
        <v>91.188999999999993</v>
      </c>
      <c r="CG9" s="293">
        <v>91.188999999999993</v>
      </c>
      <c r="CH9" s="293">
        <v>23.652999999999999</v>
      </c>
      <c r="CI9" s="293">
        <v>-507.16100000000006</v>
      </c>
      <c r="CJ9" s="293">
        <v>0</v>
      </c>
      <c r="CK9" s="293">
        <v>598.35</v>
      </c>
      <c r="CL9" s="293">
        <v>598.35</v>
      </c>
      <c r="CM9" s="287">
        <v>0</v>
      </c>
      <c r="CN9" s="292">
        <v>220.74799999999999</v>
      </c>
      <c r="CO9" s="293">
        <v>220.74799999999999</v>
      </c>
      <c r="CP9" s="293">
        <v>38.260999999999996</v>
      </c>
      <c r="CQ9" s="293">
        <v>129.97800000000001</v>
      </c>
      <c r="CR9" s="293">
        <v>0</v>
      </c>
      <c r="CS9" s="293">
        <v>90.77</v>
      </c>
      <c r="CT9" s="293">
        <v>90.77</v>
      </c>
      <c r="CU9" s="294">
        <v>0</v>
      </c>
      <c r="CV9" s="295">
        <v>704.93899999999996</v>
      </c>
      <c r="CW9" s="293">
        <v>704.93899999999996</v>
      </c>
      <c r="CX9" s="293">
        <v>81.99</v>
      </c>
      <c r="CY9" s="293">
        <v>61.588999999999942</v>
      </c>
      <c r="CZ9" s="293">
        <v>0</v>
      </c>
      <c r="DA9" s="293">
        <v>643.35</v>
      </c>
      <c r="DB9" s="293">
        <v>643.35</v>
      </c>
      <c r="DC9" s="287">
        <v>0</v>
      </c>
      <c r="DD9" s="292">
        <v>992.279</v>
      </c>
      <c r="DE9" s="293">
        <v>992.279</v>
      </c>
      <c r="DF9" s="293">
        <v>95.025999999999996</v>
      </c>
      <c r="DG9" s="293">
        <v>441.32299999999998</v>
      </c>
      <c r="DH9" s="293">
        <v>0</v>
      </c>
      <c r="DI9" s="293">
        <v>550.95600000000002</v>
      </c>
      <c r="DJ9" s="293">
        <v>550.95600000000002</v>
      </c>
      <c r="DK9" s="294">
        <v>0</v>
      </c>
      <c r="DL9" s="288">
        <f>DM9</f>
        <v>1454.2829999999999</v>
      </c>
      <c r="DM9" s="289">
        <v>1454.2829999999999</v>
      </c>
      <c r="DN9" s="289">
        <v>118.94200000000001</v>
      </c>
      <c r="DO9" s="289">
        <f>DL9-DP9-DQ9</f>
        <v>217.31799999999998</v>
      </c>
      <c r="DP9" s="290">
        <v>0</v>
      </c>
      <c r="DQ9" s="289">
        <f>DR9+DS9</f>
        <v>1236.9649999999999</v>
      </c>
      <c r="DR9" s="290">
        <f>712.97+447.377+76.618</f>
        <v>1236.9649999999999</v>
      </c>
      <c r="DS9" s="291">
        <v>0</v>
      </c>
      <c r="DT9" s="296">
        <f t="shared" ref="DT9:EA10" si="0">D9+L9+T9+AB9+AJ9+AR9+AZ9+BH9+BP9+BX9+CF9+CN9+CV9+DD9+DL9</f>
        <v>8058.726999999999</v>
      </c>
      <c r="DU9" s="290">
        <f t="shared" si="0"/>
        <v>8058.726999999999</v>
      </c>
      <c r="DV9" s="290">
        <f t="shared" si="0"/>
        <v>838.58100000000002</v>
      </c>
      <c r="DW9" s="290">
        <f t="shared" si="0"/>
        <v>346.00199999999973</v>
      </c>
      <c r="DX9" s="290">
        <f t="shared" si="0"/>
        <v>0</v>
      </c>
      <c r="DY9" s="290">
        <f t="shared" si="0"/>
        <v>7712.7250000000013</v>
      </c>
      <c r="DZ9" s="290">
        <f t="shared" si="0"/>
        <v>7712.7250000000013</v>
      </c>
      <c r="EA9" s="297">
        <f t="shared" si="0"/>
        <v>0</v>
      </c>
    </row>
    <row r="10" spans="1:131" ht="9" thickBot="1">
      <c r="A10" s="952"/>
      <c r="B10" s="298" t="s">
        <v>201</v>
      </c>
      <c r="C10" s="299" t="s">
        <v>202</v>
      </c>
      <c r="D10" s="300">
        <v>1765.3700000000001</v>
      </c>
      <c r="E10" s="301">
        <v>1765.3700000000001</v>
      </c>
      <c r="F10" s="301">
        <v>162.12</v>
      </c>
      <c r="G10" s="301">
        <v>101.76600000000008</v>
      </c>
      <c r="H10" s="301">
        <v>0</v>
      </c>
      <c r="I10" s="301">
        <v>1663.604</v>
      </c>
      <c r="J10" s="301">
        <v>1663.604</v>
      </c>
      <c r="K10" s="302">
        <v>0</v>
      </c>
      <c r="L10" s="303">
        <v>1784.14</v>
      </c>
      <c r="M10" s="304">
        <v>1784.14</v>
      </c>
      <c r="N10" s="304">
        <v>151.67000000000002</v>
      </c>
      <c r="O10" s="304">
        <v>-134.57799999999997</v>
      </c>
      <c r="P10" s="304">
        <v>0</v>
      </c>
      <c r="Q10" s="304">
        <v>1918.7180000000001</v>
      </c>
      <c r="R10" s="304">
        <v>1918.7180000000001</v>
      </c>
      <c r="S10" s="305">
        <v>0</v>
      </c>
      <c r="T10" s="306">
        <v>1879.77</v>
      </c>
      <c r="U10" s="304">
        <v>1879.77</v>
      </c>
      <c r="V10" s="304">
        <v>161.83000000000001</v>
      </c>
      <c r="W10" s="304">
        <v>203.90899999999988</v>
      </c>
      <c r="X10" s="304">
        <v>0</v>
      </c>
      <c r="Y10" s="304">
        <v>1675.8610000000001</v>
      </c>
      <c r="Z10" s="304">
        <v>1675.8610000000001</v>
      </c>
      <c r="AA10" s="299">
        <v>0</v>
      </c>
      <c r="AB10" s="303"/>
      <c r="AC10" s="304"/>
      <c r="AD10" s="304"/>
      <c r="AE10" s="304"/>
      <c r="AF10" s="304"/>
      <c r="AG10" s="304"/>
      <c r="AH10" s="304"/>
      <c r="AI10" s="305"/>
      <c r="AJ10" s="306">
        <v>1642.18</v>
      </c>
      <c r="AK10" s="304">
        <v>1642.18</v>
      </c>
      <c r="AL10" s="304">
        <v>156.61000000000001</v>
      </c>
      <c r="AM10" s="304">
        <v>158.577</v>
      </c>
      <c r="AN10" s="304">
        <v>0</v>
      </c>
      <c r="AO10" s="304">
        <v>1483.6030000000001</v>
      </c>
      <c r="AP10" s="304">
        <v>1483.6030000000001</v>
      </c>
      <c r="AQ10" s="299">
        <v>0</v>
      </c>
      <c r="AR10" s="303"/>
      <c r="AS10" s="304"/>
      <c r="AT10" s="304"/>
      <c r="AU10" s="304"/>
      <c r="AV10" s="304"/>
      <c r="AW10" s="304"/>
      <c r="AX10" s="304"/>
      <c r="AY10" s="305"/>
      <c r="AZ10" s="306">
        <v>1540.7800000000002</v>
      </c>
      <c r="BA10" s="304">
        <v>1540.7800000000002</v>
      </c>
      <c r="BB10" s="304">
        <v>50.25</v>
      </c>
      <c r="BC10" s="304">
        <v>-8.1209999999998672</v>
      </c>
      <c r="BD10" s="304">
        <v>0</v>
      </c>
      <c r="BE10" s="304">
        <v>1548.9010000000001</v>
      </c>
      <c r="BF10" s="304">
        <v>1548.9010000000001</v>
      </c>
      <c r="BG10" s="299">
        <v>0</v>
      </c>
      <c r="BH10" s="303"/>
      <c r="BI10" s="304"/>
      <c r="BJ10" s="304"/>
      <c r="BK10" s="304"/>
      <c r="BL10" s="304"/>
      <c r="BM10" s="304"/>
      <c r="BN10" s="304"/>
      <c r="BO10" s="305"/>
      <c r="BP10" s="306">
        <v>1197.43</v>
      </c>
      <c r="BQ10" s="304">
        <v>1197.43</v>
      </c>
      <c r="BR10" s="304">
        <v>20.91</v>
      </c>
      <c r="BS10" s="304">
        <v>-188.46000000000004</v>
      </c>
      <c r="BT10" s="304">
        <v>0</v>
      </c>
      <c r="BU10" s="304">
        <v>1385.89</v>
      </c>
      <c r="BV10" s="304">
        <v>1385.89</v>
      </c>
      <c r="BW10" s="299">
        <v>0</v>
      </c>
      <c r="BX10" s="303">
        <v>1563.07</v>
      </c>
      <c r="BY10" s="304">
        <v>1563.07</v>
      </c>
      <c r="BZ10" s="304">
        <v>191.10000000000002</v>
      </c>
      <c r="CA10" s="304">
        <v>180.16699999999992</v>
      </c>
      <c r="CB10" s="304">
        <v>0</v>
      </c>
      <c r="CC10" s="304">
        <v>1382.903</v>
      </c>
      <c r="CD10" s="304">
        <v>1382.903</v>
      </c>
      <c r="CE10" s="305">
        <v>0</v>
      </c>
      <c r="CF10" s="306">
        <v>1387.57</v>
      </c>
      <c r="CG10" s="304">
        <v>1387.57</v>
      </c>
      <c r="CH10" s="304">
        <v>21.61</v>
      </c>
      <c r="CI10" s="304">
        <v>92.143000000000029</v>
      </c>
      <c r="CJ10" s="304">
        <v>0</v>
      </c>
      <c r="CK10" s="304">
        <v>1295.4269999999999</v>
      </c>
      <c r="CL10" s="304">
        <v>1295.4269999999999</v>
      </c>
      <c r="CM10" s="299">
        <v>0</v>
      </c>
      <c r="CN10" s="303">
        <v>1790.1699999999998</v>
      </c>
      <c r="CO10" s="304">
        <v>1790.1699999999998</v>
      </c>
      <c r="CP10" s="304">
        <v>115.99000000000001</v>
      </c>
      <c r="CQ10" s="304">
        <v>1513.3609999999999</v>
      </c>
      <c r="CR10" s="304">
        <v>0</v>
      </c>
      <c r="CS10" s="304">
        <v>276.80900000000003</v>
      </c>
      <c r="CT10" s="304">
        <v>276.80900000000003</v>
      </c>
      <c r="CU10" s="305">
        <v>0</v>
      </c>
      <c r="CV10" s="306">
        <v>1691.8100000000002</v>
      </c>
      <c r="CW10" s="304">
        <v>1691.8100000000002</v>
      </c>
      <c r="CX10" s="304">
        <v>161.83000000000001</v>
      </c>
      <c r="CY10" s="304">
        <v>264.26200000000017</v>
      </c>
      <c r="CZ10" s="304">
        <v>0</v>
      </c>
      <c r="DA10" s="304">
        <v>1427.548</v>
      </c>
      <c r="DB10" s="304">
        <v>1427.548</v>
      </c>
      <c r="DC10" s="299">
        <v>0</v>
      </c>
      <c r="DD10" s="303">
        <v>1801.5</v>
      </c>
      <c r="DE10" s="304">
        <v>1801.5</v>
      </c>
      <c r="DF10" s="304">
        <v>154.43</v>
      </c>
      <c r="DG10" s="304">
        <v>235.60799999999995</v>
      </c>
      <c r="DH10" s="304">
        <v>0</v>
      </c>
      <c r="DI10" s="304">
        <v>1565.8920000000001</v>
      </c>
      <c r="DJ10" s="304">
        <v>1565.8920000000001</v>
      </c>
      <c r="DK10" s="305">
        <v>0</v>
      </c>
      <c r="DL10" s="300">
        <f>DM10</f>
        <v>1942.4900000000002</v>
      </c>
      <c r="DM10" s="301">
        <v>1942.4900000000002</v>
      </c>
      <c r="DN10" s="301">
        <v>161.83000000000001</v>
      </c>
      <c r="DO10" s="301">
        <f>DL10-DP10-DQ10</f>
        <v>-816.74599999999964</v>
      </c>
      <c r="DP10" s="301">
        <v>0</v>
      </c>
      <c r="DQ10" s="289">
        <f>DR10+DS10</f>
        <v>2759.2359999999999</v>
      </c>
      <c r="DR10" s="301">
        <f>1569.512+1189.724</f>
        <v>2759.2359999999999</v>
      </c>
      <c r="DS10" s="302">
        <v>0</v>
      </c>
      <c r="DT10" s="300">
        <f t="shared" si="0"/>
        <v>19986.280000000002</v>
      </c>
      <c r="DU10" s="301">
        <f t="shared" si="0"/>
        <v>19986.280000000002</v>
      </c>
      <c r="DV10" s="301">
        <f t="shared" si="0"/>
        <v>1510.18</v>
      </c>
      <c r="DW10" s="301">
        <f t="shared" si="0"/>
        <v>1601.8880000000004</v>
      </c>
      <c r="DX10" s="301">
        <f t="shared" si="0"/>
        <v>0</v>
      </c>
      <c r="DY10" s="289">
        <f t="shared" si="0"/>
        <v>18384.392</v>
      </c>
      <c r="DZ10" s="301">
        <f t="shared" si="0"/>
        <v>18384.392</v>
      </c>
      <c r="EA10" s="302">
        <f t="shared" si="0"/>
        <v>0</v>
      </c>
    </row>
    <row r="11" spans="1:131" ht="9.75">
      <c r="A11" s="950">
        <v>2</v>
      </c>
      <c r="B11" s="307" t="s">
        <v>203</v>
      </c>
      <c r="C11" s="308"/>
      <c r="D11" s="309"/>
      <c r="E11" s="310"/>
      <c r="F11" s="310"/>
      <c r="G11" s="310"/>
      <c r="H11" s="310"/>
      <c r="I11" s="311"/>
      <c r="J11" s="310"/>
      <c r="K11" s="312"/>
      <c r="L11" s="313"/>
      <c r="M11" s="314"/>
      <c r="N11" s="314"/>
      <c r="O11" s="314"/>
      <c r="P11" s="314"/>
      <c r="Q11" s="314"/>
      <c r="R11" s="314"/>
      <c r="S11" s="315"/>
      <c r="T11" s="316"/>
      <c r="U11" s="314"/>
      <c r="V11" s="314"/>
      <c r="W11" s="314"/>
      <c r="X11" s="314"/>
      <c r="Y11" s="314"/>
      <c r="Z11" s="314"/>
      <c r="AA11" s="308"/>
      <c r="AB11" s="313"/>
      <c r="AC11" s="314"/>
      <c r="AD11" s="314"/>
      <c r="AE11" s="314"/>
      <c r="AF11" s="314"/>
      <c r="AG11" s="314"/>
      <c r="AH11" s="314"/>
      <c r="AI11" s="315"/>
      <c r="AJ11" s="316"/>
      <c r="AK11" s="314"/>
      <c r="AL11" s="314"/>
      <c r="AM11" s="314"/>
      <c r="AN11" s="314"/>
      <c r="AO11" s="314"/>
      <c r="AP11" s="314"/>
      <c r="AQ11" s="308"/>
      <c r="AR11" s="313"/>
      <c r="AS11" s="314"/>
      <c r="AT11" s="314"/>
      <c r="AU11" s="314"/>
      <c r="AV11" s="314"/>
      <c r="AW11" s="314"/>
      <c r="AX11" s="314"/>
      <c r="AY11" s="315"/>
      <c r="AZ11" s="316"/>
      <c r="BA11" s="314"/>
      <c r="BB11" s="314"/>
      <c r="BC11" s="314"/>
      <c r="BD11" s="314"/>
      <c r="BE11" s="314"/>
      <c r="BF11" s="314"/>
      <c r="BG11" s="308"/>
      <c r="BH11" s="313"/>
      <c r="BI11" s="314"/>
      <c r="BJ11" s="314"/>
      <c r="BK11" s="314"/>
      <c r="BL11" s="314"/>
      <c r="BM11" s="314"/>
      <c r="BN11" s="314"/>
      <c r="BO11" s="315"/>
      <c r="BP11" s="316"/>
      <c r="BQ11" s="314"/>
      <c r="BR11" s="314"/>
      <c r="BS11" s="314"/>
      <c r="BT11" s="314"/>
      <c r="BU11" s="314"/>
      <c r="BV11" s="314"/>
      <c r="BW11" s="308"/>
      <c r="BX11" s="313"/>
      <c r="BY11" s="314"/>
      <c r="BZ11" s="314"/>
      <c r="CA11" s="314"/>
      <c r="CB11" s="314"/>
      <c r="CC11" s="314"/>
      <c r="CD11" s="314"/>
      <c r="CE11" s="315"/>
      <c r="CF11" s="316"/>
      <c r="CG11" s="314"/>
      <c r="CH11" s="314"/>
      <c r="CI11" s="314"/>
      <c r="CJ11" s="314"/>
      <c r="CK11" s="314"/>
      <c r="CL11" s="314"/>
      <c r="CM11" s="308"/>
      <c r="CN11" s="313"/>
      <c r="CO11" s="314"/>
      <c r="CP11" s="314"/>
      <c r="CQ11" s="314"/>
      <c r="CR11" s="314"/>
      <c r="CS11" s="314"/>
      <c r="CT11" s="314"/>
      <c r="CU11" s="315"/>
      <c r="CV11" s="316"/>
      <c r="CW11" s="314"/>
      <c r="CX11" s="314"/>
      <c r="CY11" s="314"/>
      <c r="CZ11" s="314"/>
      <c r="DA11" s="314"/>
      <c r="DB11" s="314"/>
      <c r="DC11" s="308"/>
      <c r="DD11" s="313"/>
      <c r="DE11" s="314"/>
      <c r="DF11" s="314"/>
      <c r="DG11" s="314"/>
      <c r="DH11" s="314"/>
      <c r="DI11" s="314"/>
      <c r="DJ11" s="314"/>
      <c r="DK11" s="315"/>
      <c r="DL11" s="309"/>
      <c r="DM11" s="310"/>
      <c r="DN11" s="310"/>
      <c r="DO11" s="310"/>
      <c r="DP11" s="310"/>
      <c r="DQ11" s="311"/>
      <c r="DR11" s="310"/>
      <c r="DS11" s="312"/>
      <c r="DT11" s="309"/>
      <c r="DU11" s="310"/>
      <c r="DV11" s="310"/>
      <c r="DW11" s="310"/>
      <c r="DX11" s="310"/>
      <c r="DY11" s="311"/>
      <c r="DZ11" s="310"/>
      <c r="EA11" s="312"/>
    </row>
    <row r="12" spans="1:131">
      <c r="A12" s="951"/>
      <c r="B12" s="286" t="s">
        <v>200</v>
      </c>
      <c r="C12" s="317" t="s">
        <v>165</v>
      </c>
      <c r="D12" s="318">
        <v>1430.5109999999997</v>
      </c>
      <c r="E12" s="290">
        <v>1430.5109999999997</v>
      </c>
      <c r="F12" s="289">
        <v>58.781999999999996</v>
      </c>
      <c r="G12" s="289">
        <v>543.65799999999979</v>
      </c>
      <c r="H12" s="290">
        <v>0</v>
      </c>
      <c r="I12" s="289">
        <v>886.85299999999995</v>
      </c>
      <c r="J12" s="290">
        <v>886.85299999999995</v>
      </c>
      <c r="K12" s="291">
        <v>0</v>
      </c>
      <c r="L12" s="319">
        <v>1396.2269999999999</v>
      </c>
      <c r="M12" s="320">
        <v>1396.2269999999999</v>
      </c>
      <c r="N12" s="320">
        <v>55.317</v>
      </c>
      <c r="O12" s="320">
        <v>458.38699999999983</v>
      </c>
      <c r="P12" s="320">
        <v>0</v>
      </c>
      <c r="Q12" s="320">
        <v>937.84</v>
      </c>
      <c r="R12" s="320">
        <v>937.84</v>
      </c>
      <c r="S12" s="321">
        <v>0</v>
      </c>
      <c r="T12" s="322">
        <v>1374.194</v>
      </c>
      <c r="U12" s="320">
        <v>1374.194</v>
      </c>
      <c r="V12" s="320">
        <v>60.773000000000003</v>
      </c>
      <c r="W12" s="320">
        <v>270.16300000000001</v>
      </c>
      <c r="X12" s="320">
        <v>0</v>
      </c>
      <c r="Y12" s="320">
        <v>1104.0309999999999</v>
      </c>
      <c r="Z12" s="320">
        <v>1104.0309999999999</v>
      </c>
      <c r="AA12" s="317">
        <v>0</v>
      </c>
      <c r="AB12" s="319"/>
      <c r="AC12" s="320"/>
      <c r="AD12" s="320"/>
      <c r="AE12" s="320"/>
      <c r="AF12" s="320"/>
      <c r="AG12" s="320"/>
      <c r="AH12" s="320"/>
      <c r="AI12" s="321"/>
      <c r="AJ12" s="322">
        <v>1303.8420000000001</v>
      </c>
      <c r="AK12" s="320">
        <v>1303.8420000000001</v>
      </c>
      <c r="AL12" s="320">
        <v>60.5</v>
      </c>
      <c r="AM12" s="320">
        <v>321.5440000000001</v>
      </c>
      <c r="AN12" s="320">
        <v>0</v>
      </c>
      <c r="AO12" s="320">
        <v>982.298</v>
      </c>
      <c r="AP12" s="320">
        <v>982.298</v>
      </c>
      <c r="AQ12" s="317">
        <v>0</v>
      </c>
      <c r="AR12" s="319"/>
      <c r="AS12" s="320"/>
      <c r="AT12" s="320"/>
      <c r="AU12" s="320"/>
      <c r="AV12" s="320"/>
      <c r="AW12" s="320"/>
      <c r="AX12" s="320"/>
      <c r="AY12" s="321"/>
      <c r="AZ12" s="322">
        <v>406.53699999999998</v>
      </c>
      <c r="BA12" s="320">
        <v>406.53699999999998</v>
      </c>
      <c r="BB12" s="320">
        <v>40.919000000000004</v>
      </c>
      <c r="BC12" s="320">
        <v>-215.14100000000002</v>
      </c>
      <c r="BD12" s="320">
        <v>0</v>
      </c>
      <c r="BE12" s="320">
        <v>621.678</v>
      </c>
      <c r="BF12" s="320">
        <v>621.678</v>
      </c>
      <c r="BG12" s="317">
        <v>0</v>
      </c>
      <c r="BH12" s="319"/>
      <c r="BI12" s="320"/>
      <c r="BJ12" s="320"/>
      <c r="BK12" s="320"/>
      <c r="BL12" s="320"/>
      <c r="BM12" s="320"/>
      <c r="BN12" s="320"/>
      <c r="BO12" s="321"/>
      <c r="BP12" s="322">
        <v>157.04599999999999</v>
      </c>
      <c r="BQ12" s="320">
        <v>157.04599999999999</v>
      </c>
      <c r="BR12" s="320">
        <v>33.4</v>
      </c>
      <c r="BS12" s="320">
        <v>-680.24800000000005</v>
      </c>
      <c r="BT12" s="320">
        <v>0</v>
      </c>
      <c r="BU12" s="320">
        <v>837.29399999999998</v>
      </c>
      <c r="BV12" s="320">
        <v>837.29399999999998</v>
      </c>
      <c r="BW12" s="317">
        <v>0</v>
      </c>
      <c r="BX12" s="319">
        <v>151.392</v>
      </c>
      <c r="BY12" s="320">
        <v>151.392</v>
      </c>
      <c r="BZ12" s="320">
        <v>35.527000000000001</v>
      </c>
      <c r="CA12" s="320">
        <v>-635.77700000000004</v>
      </c>
      <c r="CB12" s="320">
        <v>0</v>
      </c>
      <c r="CC12" s="320">
        <v>787.16899999999998</v>
      </c>
      <c r="CD12" s="320">
        <v>787.16899999999998</v>
      </c>
      <c r="CE12" s="321">
        <v>0</v>
      </c>
      <c r="CF12" s="322">
        <v>179.898</v>
      </c>
      <c r="CG12" s="320">
        <v>179.898</v>
      </c>
      <c r="CH12" s="320">
        <v>37.076000000000001</v>
      </c>
      <c r="CI12" s="320">
        <v>-642.76499999999999</v>
      </c>
      <c r="CJ12" s="320">
        <v>0</v>
      </c>
      <c r="CK12" s="320">
        <v>822.66300000000001</v>
      </c>
      <c r="CL12" s="320">
        <v>822.66300000000001</v>
      </c>
      <c r="CM12" s="317">
        <v>0</v>
      </c>
      <c r="CN12" s="319">
        <v>416.07</v>
      </c>
      <c r="CO12" s="320">
        <v>416.07</v>
      </c>
      <c r="CP12" s="320">
        <v>38.527000000000001</v>
      </c>
      <c r="CQ12" s="320">
        <v>73.005999999999972</v>
      </c>
      <c r="CR12" s="320">
        <v>0</v>
      </c>
      <c r="CS12" s="320">
        <v>343.06400000000002</v>
      </c>
      <c r="CT12" s="320">
        <v>343.06400000000002</v>
      </c>
      <c r="CU12" s="321">
        <v>0</v>
      </c>
      <c r="CV12" s="322">
        <v>1126.039</v>
      </c>
      <c r="CW12" s="320">
        <v>1126.039</v>
      </c>
      <c r="CX12" s="320">
        <v>55.436</v>
      </c>
      <c r="CY12" s="320">
        <v>226.00900000000001</v>
      </c>
      <c r="CZ12" s="320">
        <v>0</v>
      </c>
      <c r="DA12" s="320">
        <v>900.03</v>
      </c>
      <c r="DB12" s="320">
        <v>900.03</v>
      </c>
      <c r="DC12" s="317">
        <v>0</v>
      </c>
      <c r="DD12" s="319">
        <v>1294.106</v>
      </c>
      <c r="DE12" s="320">
        <v>1294.106</v>
      </c>
      <c r="DF12" s="320">
        <v>56.075000000000003</v>
      </c>
      <c r="DG12" s="320">
        <v>359.40800000000002</v>
      </c>
      <c r="DH12" s="320">
        <v>0</v>
      </c>
      <c r="DI12" s="320">
        <v>934.69799999999998</v>
      </c>
      <c r="DJ12" s="320">
        <v>934.69799999999998</v>
      </c>
      <c r="DK12" s="321">
        <v>0</v>
      </c>
      <c r="DL12" s="318">
        <f>DM12</f>
        <v>1527.711</v>
      </c>
      <c r="DM12" s="290">
        <v>1527.711</v>
      </c>
      <c r="DN12" s="289">
        <v>58.679000000000002</v>
      </c>
      <c r="DO12" s="289">
        <f>DL12-DP12-DQ12</f>
        <v>89.351999999999862</v>
      </c>
      <c r="DP12" s="290">
        <v>0</v>
      </c>
      <c r="DQ12" s="289">
        <f>DR12+DS12</f>
        <v>1438.3590000000002</v>
      </c>
      <c r="DR12" s="290">
        <f>970.499+383.277+56.92+27.663</f>
        <v>1438.3590000000002</v>
      </c>
      <c r="DS12" s="291">
        <v>0</v>
      </c>
      <c r="DT12" s="318">
        <f t="shared" ref="DT12:EA13" si="1">D12+L12+T12+AB12+AJ12+AR12+AZ12+BH12+BP12+BX12+CF12+CN12+CV12+DD12+DL12</f>
        <v>10763.572999999999</v>
      </c>
      <c r="DU12" s="290">
        <f t="shared" si="1"/>
        <v>10763.572999999999</v>
      </c>
      <c r="DV12" s="289">
        <f t="shared" si="1"/>
        <v>591.01099999999997</v>
      </c>
      <c r="DW12" s="289">
        <f t="shared" si="1"/>
        <v>167.59599999999944</v>
      </c>
      <c r="DX12" s="290">
        <f t="shared" si="1"/>
        <v>0</v>
      </c>
      <c r="DY12" s="289">
        <f t="shared" si="1"/>
        <v>10595.977000000001</v>
      </c>
      <c r="DZ12" s="290">
        <f t="shared" si="1"/>
        <v>10595.977000000001</v>
      </c>
      <c r="EA12" s="291">
        <f t="shared" si="1"/>
        <v>0</v>
      </c>
    </row>
    <row r="13" spans="1:131" ht="9" thickBot="1">
      <c r="A13" s="952"/>
      <c r="B13" s="298" t="s">
        <v>201</v>
      </c>
      <c r="C13" s="299" t="s">
        <v>202</v>
      </c>
      <c r="D13" s="300">
        <v>710.7700000000001</v>
      </c>
      <c r="E13" s="301">
        <v>710.7700000000001</v>
      </c>
      <c r="F13" s="301">
        <v>77.22</v>
      </c>
      <c r="G13" s="301">
        <v>122.15899999999999</v>
      </c>
      <c r="H13" s="301">
        <v>0</v>
      </c>
      <c r="I13" s="301">
        <v>588.6110000000001</v>
      </c>
      <c r="J13" s="301">
        <v>588.6110000000001</v>
      </c>
      <c r="K13" s="302">
        <v>0</v>
      </c>
      <c r="L13" s="303">
        <v>672.77199999999993</v>
      </c>
      <c r="M13" s="304">
        <v>672.77199999999993</v>
      </c>
      <c r="N13" s="304">
        <v>72.24199999999999</v>
      </c>
      <c r="O13" s="304">
        <v>60.435999999999922</v>
      </c>
      <c r="P13" s="304">
        <v>0</v>
      </c>
      <c r="Q13" s="304">
        <v>612.33600000000001</v>
      </c>
      <c r="R13" s="304">
        <v>612.33600000000001</v>
      </c>
      <c r="S13" s="305">
        <v>0</v>
      </c>
      <c r="T13" s="306">
        <v>726.25</v>
      </c>
      <c r="U13" s="304">
        <v>726.25</v>
      </c>
      <c r="V13" s="304">
        <v>76.97</v>
      </c>
      <c r="W13" s="304">
        <v>41.523000000000025</v>
      </c>
      <c r="X13" s="304">
        <v>0</v>
      </c>
      <c r="Y13" s="304">
        <v>684.72699999999998</v>
      </c>
      <c r="Z13" s="304">
        <v>684.72699999999998</v>
      </c>
      <c r="AA13" s="299">
        <v>0</v>
      </c>
      <c r="AB13" s="303"/>
      <c r="AC13" s="304"/>
      <c r="AD13" s="304"/>
      <c r="AE13" s="304"/>
      <c r="AF13" s="304"/>
      <c r="AG13" s="304"/>
      <c r="AH13" s="304"/>
      <c r="AI13" s="305"/>
      <c r="AJ13" s="306">
        <v>772.745</v>
      </c>
      <c r="AK13" s="304">
        <v>772.745</v>
      </c>
      <c r="AL13" s="304">
        <v>119.005</v>
      </c>
      <c r="AM13" s="304">
        <v>6.7820000000000391</v>
      </c>
      <c r="AN13" s="304">
        <v>0</v>
      </c>
      <c r="AO13" s="304">
        <v>765.96299999999997</v>
      </c>
      <c r="AP13" s="304">
        <v>765.96299999999997</v>
      </c>
      <c r="AQ13" s="299">
        <v>0</v>
      </c>
      <c r="AR13" s="303"/>
      <c r="AS13" s="304"/>
      <c r="AT13" s="304"/>
      <c r="AU13" s="304"/>
      <c r="AV13" s="304"/>
      <c r="AW13" s="304"/>
      <c r="AX13" s="304"/>
      <c r="AY13" s="305"/>
      <c r="AZ13" s="306">
        <v>662.48299999999995</v>
      </c>
      <c r="BA13" s="304">
        <v>662.48299999999995</v>
      </c>
      <c r="BB13" s="304">
        <v>87.363</v>
      </c>
      <c r="BC13" s="304">
        <v>-61.687000000000012</v>
      </c>
      <c r="BD13" s="304">
        <v>0</v>
      </c>
      <c r="BE13" s="304">
        <v>724.17</v>
      </c>
      <c r="BF13" s="304">
        <v>724.17</v>
      </c>
      <c r="BG13" s="299">
        <v>0</v>
      </c>
      <c r="BH13" s="303"/>
      <c r="BI13" s="304"/>
      <c r="BJ13" s="304"/>
      <c r="BK13" s="304"/>
      <c r="BL13" s="304"/>
      <c r="BM13" s="304"/>
      <c r="BN13" s="304"/>
      <c r="BO13" s="305"/>
      <c r="BP13" s="306">
        <v>563.83999999999992</v>
      </c>
      <c r="BQ13" s="304">
        <v>563.83999999999992</v>
      </c>
      <c r="BR13" s="304">
        <v>65.11</v>
      </c>
      <c r="BS13" s="304">
        <v>18.302999999999884</v>
      </c>
      <c r="BT13" s="304">
        <v>0</v>
      </c>
      <c r="BU13" s="304">
        <v>545.53700000000003</v>
      </c>
      <c r="BV13" s="304">
        <v>545.53700000000003</v>
      </c>
      <c r="BW13" s="299">
        <v>0</v>
      </c>
      <c r="BX13" s="303">
        <v>498.26099999999997</v>
      </c>
      <c r="BY13" s="304">
        <v>498.26099999999997</v>
      </c>
      <c r="BZ13" s="304">
        <v>86.381</v>
      </c>
      <c r="CA13" s="304">
        <v>-102.56799999999998</v>
      </c>
      <c r="CB13" s="304">
        <v>0</v>
      </c>
      <c r="CC13" s="304">
        <v>600.82899999999995</v>
      </c>
      <c r="CD13" s="304">
        <v>600.82899999999995</v>
      </c>
      <c r="CE13" s="305">
        <v>0</v>
      </c>
      <c r="CF13" s="306">
        <v>644.70000000000005</v>
      </c>
      <c r="CG13" s="304">
        <v>644.70000000000005</v>
      </c>
      <c r="CH13" s="304">
        <v>147.97999999999999</v>
      </c>
      <c r="CI13" s="304">
        <v>40.214000000000055</v>
      </c>
      <c r="CJ13" s="304">
        <v>0</v>
      </c>
      <c r="CK13" s="304">
        <v>604.48599999999999</v>
      </c>
      <c r="CL13" s="304">
        <v>604.48599999999999</v>
      </c>
      <c r="CM13" s="299">
        <v>0</v>
      </c>
      <c r="CN13" s="303">
        <v>717.34999999999991</v>
      </c>
      <c r="CO13" s="304">
        <v>717.34999999999991</v>
      </c>
      <c r="CP13" s="304">
        <v>64.05</v>
      </c>
      <c r="CQ13" s="304">
        <v>595.6339999999999</v>
      </c>
      <c r="CR13" s="304">
        <v>0</v>
      </c>
      <c r="CS13" s="304">
        <v>121.71599999999999</v>
      </c>
      <c r="CT13" s="304">
        <v>121.71599999999999</v>
      </c>
      <c r="CU13" s="305">
        <v>0</v>
      </c>
      <c r="CV13" s="306">
        <v>735.33800000000008</v>
      </c>
      <c r="CW13" s="304">
        <v>735.33800000000008</v>
      </c>
      <c r="CX13" s="304">
        <v>77.128</v>
      </c>
      <c r="CY13" s="304">
        <v>234.98200000000008</v>
      </c>
      <c r="CZ13" s="304">
        <v>0</v>
      </c>
      <c r="DA13" s="304">
        <v>500.35599999999999</v>
      </c>
      <c r="DB13" s="304">
        <v>500.35599999999999</v>
      </c>
      <c r="DC13" s="299">
        <v>0</v>
      </c>
      <c r="DD13" s="303">
        <v>696.53099999999995</v>
      </c>
      <c r="DE13" s="304">
        <v>696.53099999999995</v>
      </c>
      <c r="DF13" s="304">
        <v>74.721000000000004</v>
      </c>
      <c r="DG13" s="304">
        <v>119.94599999999991</v>
      </c>
      <c r="DH13" s="304">
        <v>0</v>
      </c>
      <c r="DI13" s="304">
        <v>576.58500000000004</v>
      </c>
      <c r="DJ13" s="304">
        <v>576.58500000000004</v>
      </c>
      <c r="DK13" s="305">
        <v>0</v>
      </c>
      <c r="DL13" s="300">
        <f>DM13</f>
        <v>791.31500000000005</v>
      </c>
      <c r="DM13" s="301">
        <v>791.31500000000005</v>
      </c>
      <c r="DN13" s="301">
        <v>77.214999999999989</v>
      </c>
      <c r="DO13" s="301">
        <f>DL13-DP13-DQ13</f>
        <v>-283.71199999999999</v>
      </c>
      <c r="DP13" s="301">
        <v>0</v>
      </c>
      <c r="DQ13" s="289">
        <f>DR13+DS13</f>
        <v>1075.027</v>
      </c>
      <c r="DR13" s="301">
        <f>645.473+429.554</f>
        <v>1075.027</v>
      </c>
      <c r="DS13" s="302">
        <v>0</v>
      </c>
      <c r="DT13" s="300">
        <f t="shared" si="1"/>
        <v>8192.3549999999977</v>
      </c>
      <c r="DU13" s="301">
        <f t="shared" si="1"/>
        <v>8192.3549999999977</v>
      </c>
      <c r="DV13" s="301">
        <f t="shared" si="1"/>
        <v>1025.385</v>
      </c>
      <c r="DW13" s="301">
        <f t="shared" si="1"/>
        <v>792.01199999999972</v>
      </c>
      <c r="DX13" s="301">
        <f t="shared" si="1"/>
        <v>0</v>
      </c>
      <c r="DY13" s="289">
        <f t="shared" si="1"/>
        <v>7400.3429999999998</v>
      </c>
      <c r="DZ13" s="301">
        <f t="shared" si="1"/>
        <v>7400.3429999999998</v>
      </c>
      <c r="EA13" s="302">
        <f t="shared" si="1"/>
        <v>0</v>
      </c>
    </row>
    <row r="14" spans="1:131" ht="9.75">
      <c r="A14" s="950">
        <v>3</v>
      </c>
      <c r="B14" s="307" t="s">
        <v>204</v>
      </c>
      <c r="C14" s="308"/>
      <c r="D14" s="309"/>
      <c r="E14" s="310"/>
      <c r="F14" s="310"/>
      <c r="G14" s="310"/>
      <c r="H14" s="310"/>
      <c r="I14" s="311"/>
      <c r="J14" s="310"/>
      <c r="K14" s="312"/>
      <c r="L14" s="313"/>
      <c r="M14" s="314"/>
      <c r="N14" s="314"/>
      <c r="O14" s="314"/>
      <c r="P14" s="314"/>
      <c r="Q14" s="314"/>
      <c r="R14" s="314"/>
      <c r="S14" s="315"/>
      <c r="T14" s="316"/>
      <c r="U14" s="314"/>
      <c r="V14" s="314"/>
      <c r="W14" s="314"/>
      <c r="X14" s="314"/>
      <c r="Y14" s="314"/>
      <c r="Z14" s="314"/>
      <c r="AA14" s="308"/>
      <c r="AB14" s="313"/>
      <c r="AC14" s="314"/>
      <c r="AD14" s="314"/>
      <c r="AE14" s="314"/>
      <c r="AF14" s="314"/>
      <c r="AG14" s="314"/>
      <c r="AH14" s="314"/>
      <c r="AI14" s="315"/>
      <c r="AJ14" s="316"/>
      <c r="AK14" s="314"/>
      <c r="AL14" s="314"/>
      <c r="AM14" s="314"/>
      <c r="AN14" s="314"/>
      <c r="AO14" s="314"/>
      <c r="AP14" s="314"/>
      <c r="AQ14" s="308"/>
      <c r="AR14" s="313"/>
      <c r="AS14" s="314"/>
      <c r="AT14" s="314"/>
      <c r="AU14" s="314"/>
      <c r="AV14" s="314"/>
      <c r="AW14" s="314"/>
      <c r="AX14" s="314"/>
      <c r="AY14" s="315"/>
      <c r="AZ14" s="316"/>
      <c r="BA14" s="314"/>
      <c r="BB14" s="314"/>
      <c r="BC14" s="314"/>
      <c r="BD14" s="314"/>
      <c r="BE14" s="314"/>
      <c r="BF14" s="314"/>
      <c r="BG14" s="308"/>
      <c r="BH14" s="313"/>
      <c r="BI14" s="314"/>
      <c r="BJ14" s="314"/>
      <c r="BK14" s="314"/>
      <c r="BL14" s="314"/>
      <c r="BM14" s="314"/>
      <c r="BN14" s="314"/>
      <c r="BO14" s="315"/>
      <c r="BP14" s="316"/>
      <c r="BQ14" s="314"/>
      <c r="BR14" s="314"/>
      <c r="BS14" s="314"/>
      <c r="BT14" s="314"/>
      <c r="BU14" s="314"/>
      <c r="BV14" s="314"/>
      <c r="BW14" s="308"/>
      <c r="BX14" s="313"/>
      <c r="BY14" s="314"/>
      <c r="BZ14" s="314"/>
      <c r="CA14" s="314"/>
      <c r="CB14" s="314"/>
      <c r="CC14" s="314"/>
      <c r="CD14" s="314"/>
      <c r="CE14" s="315"/>
      <c r="CF14" s="316"/>
      <c r="CG14" s="314"/>
      <c r="CH14" s="314"/>
      <c r="CI14" s="314"/>
      <c r="CJ14" s="314"/>
      <c r="CK14" s="314"/>
      <c r="CL14" s="314"/>
      <c r="CM14" s="308"/>
      <c r="CN14" s="313"/>
      <c r="CO14" s="314"/>
      <c r="CP14" s="314"/>
      <c r="CQ14" s="314"/>
      <c r="CR14" s="314"/>
      <c r="CS14" s="314"/>
      <c r="CT14" s="314"/>
      <c r="CU14" s="315"/>
      <c r="CV14" s="316"/>
      <c r="CW14" s="314"/>
      <c r="CX14" s="314"/>
      <c r="CY14" s="314"/>
      <c r="CZ14" s="314"/>
      <c r="DA14" s="314"/>
      <c r="DB14" s="314"/>
      <c r="DC14" s="308"/>
      <c r="DD14" s="313"/>
      <c r="DE14" s="314"/>
      <c r="DF14" s="314"/>
      <c r="DG14" s="314"/>
      <c r="DH14" s="314"/>
      <c r="DI14" s="314"/>
      <c r="DJ14" s="314"/>
      <c r="DK14" s="315"/>
      <c r="DL14" s="309"/>
      <c r="DM14" s="310"/>
      <c r="DN14" s="310"/>
      <c r="DO14" s="310"/>
      <c r="DP14" s="310"/>
      <c r="DQ14" s="311"/>
      <c r="DR14" s="310"/>
      <c r="DS14" s="312"/>
      <c r="DT14" s="309"/>
      <c r="DU14" s="310"/>
      <c r="DV14" s="310"/>
      <c r="DW14" s="310"/>
      <c r="DX14" s="310"/>
      <c r="DY14" s="311"/>
      <c r="DZ14" s="310"/>
      <c r="EA14" s="312"/>
    </row>
    <row r="15" spans="1:131">
      <c r="A15" s="951"/>
      <c r="B15" s="286" t="s">
        <v>200</v>
      </c>
      <c r="C15" s="317" t="s">
        <v>165</v>
      </c>
      <c r="D15" s="318">
        <v>224.02600000000001</v>
      </c>
      <c r="E15" s="290">
        <v>224.02600000000001</v>
      </c>
      <c r="F15" s="289">
        <v>18.27</v>
      </c>
      <c r="G15" s="289">
        <v>80.355000000000018</v>
      </c>
      <c r="H15" s="290">
        <v>0</v>
      </c>
      <c r="I15" s="289">
        <v>143.67099999999999</v>
      </c>
      <c r="J15" s="290">
        <v>143.67099999999999</v>
      </c>
      <c r="K15" s="291">
        <v>0</v>
      </c>
      <c r="L15" s="319">
        <v>212.215</v>
      </c>
      <c r="M15" s="320">
        <v>212.215</v>
      </c>
      <c r="N15" s="320">
        <v>17.082999999999998</v>
      </c>
      <c r="O15" s="320">
        <v>93.734999999999999</v>
      </c>
      <c r="P15" s="320">
        <v>0</v>
      </c>
      <c r="Q15" s="320">
        <v>118.48</v>
      </c>
      <c r="R15" s="320">
        <v>118.48</v>
      </c>
      <c r="S15" s="321">
        <v>0</v>
      </c>
      <c r="T15" s="322">
        <v>204.91499999999999</v>
      </c>
      <c r="U15" s="320">
        <v>204.91499999999999</v>
      </c>
      <c r="V15" s="320">
        <v>17.599</v>
      </c>
      <c r="W15" s="320">
        <v>83.028999999999996</v>
      </c>
      <c r="X15" s="320">
        <v>0</v>
      </c>
      <c r="Y15" s="320">
        <v>121.886</v>
      </c>
      <c r="Z15" s="320">
        <v>121.886</v>
      </c>
      <c r="AA15" s="317">
        <v>0</v>
      </c>
      <c r="AB15" s="319"/>
      <c r="AC15" s="320"/>
      <c r="AD15" s="320"/>
      <c r="AE15" s="320"/>
      <c r="AF15" s="320"/>
      <c r="AG15" s="320"/>
      <c r="AH15" s="320"/>
      <c r="AI15" s="321"/>
      <c r="AJ15" s="322">
        <v>169.17599999999999</v>
      </c>
      <c r="AK15" s="320">
        <v>169.17599999999999</v>
      </c>
      <c r="AL15" s="320">
        <v>16.72</v>
      </c>
      <c r="AM15" s="320">
        <v>68.822999999999993</v>
      </c>
      <c r="AN15" s="320">
        <v>0</v>
      </c>
      <c r="AO15" s="320">
        <v>100.35299999999999</v>
      </c>
      <c r="AP15" s="320">
        <v>100.35299999999999</v>
      </c>
      <c r="AQ15" s="317">
        <v>0</v>
      </c>
      <c r="AR15" s="319"/>
      <c r="AS15" s="320"/>
      <c r="AT15" s="320"/>
      <c r="AU15" s="320"/>
      <c r="AV15" s="320"/>
      <c r="AW15" s="320"/>
      <c r="AX15" s="320"/>
      <c r="AY15" s="321"/>
      <c r="AZ15" s="322">
        <v>81.343999999999994</v>
      </c>
      <c r="BA15" s="320">
        <v>81.343999999999994</v>
      </c>
      <c r="BB15" s="320">
        <v>13.981999999999999</v>
      </c>
      <c r="BC15" s="320">
        <v>-37.028000000000006</v>
      </c>
      <c r="BD15" s="320">
        <v>0</v>
      </c>
      <c r="BE15" s="320">
        <v>118.372</v>
      </c>
      <c r="BF15" s="320">
        <v>118.372</v>
      </c>
      <c r="BG15" s="317">
        <v>0</v>
      </c>
      <c r="BH15" s="319"/>
      <c r="BI15" s="320"/>
      <c r="BJ15" s="320"/>
      <c r="BK15" s="320"/>
      <c r="BL15" s="320"/>
      <c r="BM15" s="320"/>
      <c r="BN15" s="320"/>
      <c r="BO15" s="321"/>
      <c r="BP15" s="322">
        <v>60.353999999999999</v>
      </c>
      <c r="BQ15" s="320">
        <v>60.353999999999999</v>
      </c>
      <c r="BR15" s="320">
        <v>12.006</v>
      </c>
      <c r="BS15" s="320">
        <v>-53.75</v>
      </c>
      <c r="BT15" s="320">
        <v>0</v>
      </c>
      <c r="BU15" s="320">
        <v>114.104</v>
      </c>
      <c r="BV15" s="320">
        <v>114.104</v>
      </c>
      <c r="BW15" s="317">
        <v>0</v>
      </c>
      <c r="BX15" s="319">
        <v>30.673000000000002</v>
      </c>
      <c r="BY15" s="320">
        <v>30.673000000000002</v>
      </c>
      <c r="BZ15" s="320">
        <v>6.1079999999999997</v>
      </c>
      <c r="CA15" s="320">
        <v>-67.780999999999992</v>
      </c>
      <c r="CB15" s="320">
        <v>0</v>
      </c>
      <c r="CC15" s="320">
        <v>98.453999999999994</v>
      </c>
      <c r="CD15" s="320">
        <v>98.453999999999994</v>
      </c>
      <c r="CE15" s="321">
        <v>0</v>
      </c>
      <c r="CF15" s="322">
        <v>57.206000000000003</v>
      </c>
      <c r="CG15" s="320">
        <v>57.206000000000003</v>
      </c>
      <c r="CH15" s="320">
        <v>12.17</v>
      </c>
      <c r="CI15" s="320">
        <v>-60.284999999999997</v>
      </c>
      <c r="CJ15" s="320">
        <v>0</v>
      </c>
      <c r="CK15" s="320">
        <v>117.491</v>
      </c>
      <c r="CL15" s="320">
        <v>117.491</v>
      </c>
      <c r="CM15" s="317">
        <v>0</v>
      </c>
      <c r="CN15" s="319">
        <v>79.510999999999996</v>
      </c>
      <c r="CO15" s="320">
        <v>79.510999999999996</v>
      </c>
      <c r="CP15" s="320">
        <v>12.916</v>
      </c>
      <c r="CQ15" s="320">
        <v>-41.308999999999997</v>
      </c>
      <c r="CR15" s="320">
        <v>0</v>
      </c>
      <c r="CS15" s="320">
        <v>120.82</v>
      </c>
      <c r="CT15" s="320">
        <v>120.82</v>
      </c>
      <c r="CU15" s="321">
        <v>0</v>
      </c>
      <c r="CV15" s="322">
        <v>147.714</v>
      </c>
      <c r="CW15" s="320">
        <v>147.714</v>
      </c>
      <c r="CX15" s="320">
        <v>15.798</v>
      </c>
      <c r="CY15" s="320">
        <v>25.998000000000005</v>
      </c>
      <c r="CZ15" s="320">
        <v>0</v>
      </c>
      <c r="DA15" s="320">
        <v>121.71599999999999</v>
      </c>
      <c r="DB15" s="320">
        <v>121.71599999999999</v>
      </c>
      <c r="DC15" s="317">
        <v>0</v>
      </c>
      <c r="DD15" s="319">
        <v>192.393</v>
      </c>
      <c r="DE15" s="320">
        <v>192.393</v>
      </c>
      <c r="DF15" s="320">
        <v>16.975999999999999</v>
      </c>
      <c r="DG15" s="320">
        <v>71.168000000000006</v>
      </c>
      <c r="DH15" s="320">
        <v>0</v>
      </c>
      <c r="DI15" s="320">
        <v>121.22499999999999</v>
      </c>
      <c r="DJ15" s="320">
        <v>121.22499999999999</v>
      </c>
      <c r="DK15" s="321">
        <v>0</v>
      </c>
      <c r="DL15" s="318">
        <f>DM15</f>
        <v>251.10300000000001</v>
      </c>
      <c r="DM15" s="290">
        <v>251.10300000000001</v>
      </c>
      <c r="DN15" s="289">
        <v>18.728999999999999</v>
      </c>
      <c r="DO15" s="289">
        <f>DL15-DP15-DQ15</f>
        <v>129.35599999999999</v>
      </c>
      <c r="DP15" s="290">
        <v>0</v>
      </c>
      <c r="DQ15" s="289">
        <f>DR15+DS15</f>
        <v>121.747</v>
      </c>
      <c r="DR15" s="290">
        <v>121.747</v>
      </c>
      <c r="DS15" s="291">
        <v>0</v>
      </c>
      <c r="DT15" s="318">
        <f t="shared" ref="DT15:EA16" si="2">D15+L15+T15+AB15+AJ15+AR15+AZ15+BH15+BP15+BX15+CF15+CN15+CV15+DD15+DL15</f>
        <v>1710.6299999999999</v>
      </c>
      <c r="DU15" s="290">
        <f t="shared" si="2"/>
        <v>1710.6299999999999</v>
      </c>
      <c r="DV15" s="289">
        <f t="shared" si="2"/>
        <v>178.35699999999997</v>
      </c>
      <c r="DW15" s="289">
        <f t="shared" si="2"/>
        <v>292.31099999999998</v>
      </c>
      <c r="DX15" s="290">
        <f t="shared" si="2"/>
        <v>0</v>
      </c>
      <c r="DY15" s="289">
        <f t="shared" si="2"/>
        <v>1418.319</v>
      </c>
      <c r="DZ15" s="290">
        <f t="shared" si="2"/>
        <v>1418.319</v>
      </c>
      <c r="EA15" s="291">
        <f t="shared" si="2"/>
        <v>0</v>
      </c>
    </row>
    <row r="16" spans="1:131" ht="9" thickBot="1">
      <c r="A16" s="952"/>
      <c r="B16" s="298" t="s">
        <v>201</v>
      </c>
      <c r="C16" s="299" t="s">
        <v>202</v>
      </c>
      <c r="D16" s="300">
        <v>684.73900000000003</v>
      </c>
      <c r="E16" s="301">
        <v>684.73900000000003</v>
      </c>
      <c r="F16" s="301">
        <v>6.99</v>
      </c>
      <c r="G16" s="301">
        <v>6.9900000000000091</v>
      </c>
      <c r="H16" s="301">
        <v>0</v>
      </c>
      <c r="I16" s="301">
        <v>677.74900000000002</v>
      </c>
      <c r="J16" s="301">
        <v>677.74900000000002</v>
      </c>
      <c r="K16" s="302">
        <v>0</v>
      </c>
      <c r="L16" s="303">
        <v>542.23</v>
      </c>
      <c r="M16" s="304">
        <v>542.23</v>
      </c>
      <c r="N16" s="304">
        <v>6.49</v>
      </c>
      <c r="O16" s="304">
        <v>6.4900000000000091</v>
      </c>
      <c r="P16" s="304">
        <v>0</v>
      </c>
      <c r="Q16" s="304">
        <v>535.74</v>
      </c>
      <c r="R16" s="304">
        <v>535.74</v>
      </c>
      <c r="S16" s="305">
        <v>0</v>
      </c>
      <c r="T16" s="306">
        <v>593.69000000000005</v>
      </c>
      <c r="U16" s="304">
        <v>593.69000000000005</v>
      </c>
      <c r="V16" s="304">
        <v>6.99</v>
      </c>
      <c r="W16" s="304">
        <v>6.9850000000000136</v>
      </c>
      <c r="X16" s="304">
        <v>0</v>
      </c>
      <c r="Y16" s="304">
        <v>586.70500000000004</v>
      </c>
      <c r="Z16" s="304">
        <v>586.70500000000004</v>
      </c>
      <c r="AA16" s="299">
        <v>0</v>
      </c>
      <c r="AB16" s="303"/>
      <c r="AC16" s="304"/>
      <c r="AD16" s="304"/>
      <c r="AE16" s="304"/>
      <c r="AF16" s="304"/>
      <c r="AG16" s="304"/>
      <c r="AH16" s="304"/>
      <c r="AI16" s="305"/>
      <c r="AJ16" s="306">
        <v>522.64</v>
      </c>
      <c r="AK16" s="304">
        <v>522.64</v>
      </c>
      <c r="AL16" s="304">
        <v>6.76</v>
      </c>
      <c r="AM16" s="304">
        <v>6.7599999999999909</v>
      </c>
      <c r="AN16" s="304">
        <v>0</v>
      </c>
      <c r="AO16" s="304">
        <v>515.88</v>
      </c>
      <c r="AP16" s="304">
        <v>515.88</v>
      </c>
      <c r="AQ16" s="299">
        <v>0</v>
      </c>
      <c r="AR16" s="303"/>
      <c r="AS16" s="304"/>
      <c r="AT16" s="304"/>
      <c r="AU16" s="304"/>
      <c r="AV16" s="304"/>
      <c r="AW16" s="304"/>
      <c r="AX16" s="304"/>
      <c r="AY16" s="305"/>
      <c r="AZ16" s="306">
        <v>556.24</v>
      </c>
      <c r="BA16" s="304">
        <v>556.24</v>
      </c>
      <c r="BB16" s="304">
        <v>5.99</v>
      </c>
      <c r="BC16" s="304">
        <v>5.9900000000000091</v>
      </c>
      <c r="BD16" s="304">
        <v>0</v>
      </c>
      <c r="BE16" s="304">
        <v>550.25</v>
      </c>
      <c r="BF16" s="304">
        <v>550.25</v>
      </c>
      <c r="BG16" s="299">
        <v>0</v>
      </c>
      <c r="BH16" s="303"/>
      <c r="BI16" s="304"/>
      <c r="BJ16" s="304"/>
      <c r="BK16" s="304"/>
      <c r="BL16" s="304"/>
      <c r="BM16" s="304"/>
      <c r="BN16" s="304"/>
      <c r="BO16" s="305"/>
      <c r="BP16" s="306">
        <v>486.09</v>
      </c>
      <c r="BQ16" s="304">
        <v>486.09</v>
      </c>
      <c r="BR16" s="304">
        <v>5.57</v>
      </c>
      <c r="BS16" s="304">
        <v>5.5699999999999932</v>
      </c>
      <c r="BT16" s="304">
        <v>0</v>
      </c>
      <c r="BU16" s="304">
        <v>480.52</v>
      </c>
      <c r="BV16" s="304">
        <v>480.52</v>
      </c>
      <c r="BW16" s="299">
        <v>0</v>
      </c>
      <c r="BX16" s="303">
        <v>273.48</v>
      </c>
      <c r="BY16" s="304">
        <v>273.48</v>
      </c>
      <c r="BZ16" s="304">
        <v>2.97</v>
      </c>
      <c r="CA16" s="304">
        <v>2.9650000000000318</v>
      </c>
      <c r="CB16" s="304">
        <v>0</v>
      </c>
      <c r="CC16" s="304">
        <v>270.51499999999999</v>
      </c>
      <c r="CD16" s="304">
        <v>270.51499999999999</v>
      </c>
      <c r="CE16" s="305">
        <v>0</v>
      </c>
      <c r="CF16" s="306">
        <v>563.86</v>
      </c>
      <c r="CG16" s="304">
        <v>563.86</v>
      </c>
      <c r="CH16" s="304">
        <v>5.7</v>
      </c>
      <c r="CI16" s="304">
        <v>5.6979999999999791</v>
      </c>
      <c r="CJ16" s="304">
        <v>0</v>
      </c>
      <c r="CK16" s="304">
        <v>558.16200000000003</v>
      </c>
      <c r="CL16" s="304">
        <v>558.16200000000003</v>
      </c>
      <c r="CM16" s="299">
        <v>0</v>
      </c>
      <c r="CN16" s="303">
        <v>602.31000000000006</v>
      </c>
      <c r="CO16" s="304">
        <v>602.31000000000006</v>
      </c>
      <c r="CP16" s="304">
        <v>5.82</v>
      </c>
      <c r="CQ16" s="304">
        <v>5.82000000000005</v>
      </c>
      <c r="CR16" s="304">
        <v>0</v>
      </c>
      <c r="CS16" s="304">
        <v>596.49</v>
      </c>
      <c r="CT16" s="304">
        <v>596.49</v>
      </c>
      <c r="CU16" s="305">
        <v>0</v>
      </c>
      <c r="CV16" s="306">
        <v>608.24</v>
      </c>
      <c r="CW16" s="304">
        <v>608.24</v>
      </c>
      <c r="CX16" s="304">
        <v>6.99</v>
      </c>
      <c r="CY16" s="304">
        <v>6.9890000000000327</v>
      </c>
      <c r="CZ16" s="304">
        <v>0</v>
      </c>
      <c r="DA16" s="304">
        <v>601.25099999999998</v>
      </c>
      <c r="DB16" s="304">
        <v>601.25099999999998</v>
      </c>
      <c r="DC16" s="299">
        <v>0</v>
      </c>
      <c r="DD16" s="303">
        <v>582.72</v>
      </c>
      <c r="DE16" s="304">
        <v>582.72</v>
      </c>
      <c r="DF16" s="304">
        <v>6.76</v>
      </c>
      <c r="DG16" s="304">
        <v>6.7599999999999909</v>
      </c>
      <c r="DH16" s="304">
        <v>0</v>
      </c>
      <c r="DI16" s="304">
        <v>575.96</v>
      </c>
      <c r="DJ16" s="304">
        <v>575.96</v>
      </c>
      <c r="DK16" s="305">
        <v>0</v>
      </c>
      <c r="DL16" s="300">
        <f>DM16</f>
        <v>582.09</v>
      </c>
      <c r="DM16" s="301">
        <v>582.09</v>
      </c>
      <c r="DN16" s="301">
        <v>6.82</v>
      </c>
      <c r="DO16" s="301">
        <f>DL16-DP16-DQ16</f>
        <v>6.8190000000000737</v>
      </c>
      <c r="DP16" s="301">
        <v>0</v>
      </c>
      <c r="DQ16" s="289">
        <f>DR16+DS16</f>
        <v>575.27099999999996</v>
      </c>
      <c r="DR16" s="301">
        <v>575.27099999999996</v>
      </c>
      <c r="DS16" s="302">
        <v>0</v>
      </c>
      <c r="DT16" s="300">
        <f t="shared" si="2"/>
        <v>6598.3290000000006</v>
      </c>
      <c r="DU16" s="301">
        <f t="shared" si="2"/>
        <v>6598.3290000000006</v>
      </c>
      <c r="DV16" s="301">
        <f t="shared" si="2"/>
        <v>73.849999999999994</v>
      </c>
      <c r="DW16" s="301">
        <f t="shared" si="2"/>
        <v>73.836000000000183</v>
      </c>
      <c r="DX16" s="301">
        <f t="shared" si="2"/>
        <v>0</v>
      </c>
      <c r="DY16" s="289">
        <f t="shared" si="2"/>
        <v>6524.4929999999995</v>
      </c>
      <c r="DZ16" s="301">
        <f t="shared" si="2"/>
        <v>6524.4929999999995</v>
      </c>
      <c r="EA16" s="302">
        <f t="shared" si="2"/>
        <v>0</v>
      </c>
    </row>
    <row r="17" spans="1:131" ht="11.25" customHeight="1">
      <c r="A17" s="950">
        <v>4</v>
      </c>
      <c r="B17" s="307" t="s">
        <v>205</v>
      </c>
      <c r="C17" s="308"/>
      <c r="D17" s="309"/>
      <c r="E17" s="310"/>
      <c r="F17" s="310"/>
      <c r="G17" s="310"/>
      <c r="H17" s="310"/>
      <c r="I17" s="323"/>
      <c r="J17" s="324"/>
      <c r="K17" s="325"/>
      <c r="L17" s="313"/>
      <c r="M17" s="314"/>
      <c r="N17" s="314"/>
      <c r="O17" s="314"/>
      <c r="P17" s="314"/>
      <c r="Q17" s="314"/>
      <c r="R17" s="314"/>
      <c r="S17" s="315"/>
      <c r="T17" s="316"/>
      <c r="U17" s="314"/>
      <c r="V17" s="314"/>
      <c r="W17" s="314"/>
      <c r="X17" s="314"/>
      <c r="Y17" s="314"/>
      <c r="Z17" s="314"/>
      <c r="AA17" s="308"/>
      <c r="AB17" s="313"/>
      <c r="AC17" s="314"/>
      <c r="AD17" s="314"/>
      <c r="AE17" s="314"/>
      <c r="AF17" s="314"/>
      <c r="AG17" s="314"/>
      <c r="AH17" s="314"/>
      <c r="AI17" s="315"/>
      <c r="AJ17" s="316"/>
      <c r="AK17" s="314"/>
      <c r="AL17" s="314"/>
      <c r="AM17" s="314"/>
      <c r="AN17" s="314"/>
      <c r="AO17" s="314"/>
      <c r="AP17" s="314"/>
      <c r="AQ17" s="308"/>
      <c r="AR17" s="313"/>
      <c r="AS17" s="314"/>
      <c r="AT17" s="314"/>
      <c r="AU17" s="314"/>
      <c r="AV17" s="314"/>
      <c r="AW17" s="314"/>
      <c r="AX17" s="314"/>
      <c r="AY17" s="315"/>
      <c r="AZ17" s="316"/>
      <c r="BA17" s="314"/>
      <c r="BB17" s="314"/>
      <c r="BC17" s="314"/>
      <c r="BD17" s="314"/>
      <c r="BE17" s="314"/>
      <c r="BF17" s="314"/>
      <c r="BG17" s="308"/>
      <c r="BH17" s="313"/>
      <c r="BI17" s="314"/>
      <c r="BJ17" s="314"/>
      <c r="BK17" s="314"/>
      <c r="BL17" s="314"/>
      <c r="BM17" s="314"/>
      <c r="BN17" s="314"/>
      <c r="BO17" s="315"/>
      <c r="BP17" s="316"/>
      <c r="BQ17" s="314"/>
      <c r="BR17" s="314"/>
      <c r="BS17" s="314"/>
      <c r="BT17" s="314"/>
      <c r="BU17" s="314"/>
      <c r="BV17" s="314"/>
      <c r="BW17" s="308"/>
      <c r="BX17" s="313"/>
      <c r="BY17" s="314"/>
      <c r="BZ17" s="314"/>
      <c r="CA17" s="314"/>
      <c r="CB17" s="314"/>
      <c r="CC17" s="314"/>
      <c r="CD17" s="314"/>
      <c r="CE17" s="315"/>
      <c r="CF17" s="316"/>
      <c r="CG17" s="314"/>
      <c r="CH17" s="314"/>
      <c r="CI17" s="314"/>
      <c r="CJ17" s="314"/>
      <c r="CK17" s="314"/>
      <c r="CL17" s="314"/>
      <c r="CM17" s="308"/>
      <c r="CN17" s="313"/>
      <c r="CO17" s="314"/>
      <c r="CP17" s="314"/>
      <c r="CQ17" s="314"/>
      <c r="CR17" s="314"/>
      <c r="CS17" s="314"/>
      <c r="CT17" s="314"/>
      <c r="CU17" s="315"/>
      <c r="CV17" s="316"/>
      <c r="CW17" s="314"/>
      <c r="CX17" s="314"/>
      <c r="CY17" s="314"/>
      <c r="CZ17" s="314"/>
      <c r="DA17" s="314"/>
      <c r="DB17" s="314"/>
      <c r="DC17" s="308"/>
      <c r="DD17" s="313"/>
      <c r="DE17" s="314"/>
      <c r="DF17" s="314"/>
      <c r="DG17" s="314"/>
      <c r="DH17" s="314"/>
      <c r="DI17" s="314"/>
      <c r="DJ17" s="314"/>
      <c r="DK17" s="315"/>
      <c r="DL17" s="309"/>
      <c r="DM17" s="310"/>
      <c r="DN17" s="310"/>
      <c r="DO17" s="310"/>
      <c r="DP17" s="310"/>
      <c r="DQ17" s="326"/>
      <c r="DR17" s="327"/>
      <c r="DS17" s="328"/>
      <c r="DT17" s="309"/>
      <c r="DU17" s="310"/>
      <c r="DV17" s="310"/>
      <c r="DW17" s="310"/>
      <c r="DX17" s="310"/>
      <c r="DY17" s="326"/>
      <c r="DZ17" s="327"/>
      <c r="EA17" s="328"/>
    </row>
    <row r="18" spans="1:131" ht="15.75" customHeight="1">
      <c r="A18" s="951"/>
      <c r="B18" s="286" t="s">
        <v>200</v>
      </c>
      <c r="C18" s="317" t="s">
        <v>165</v>
      </c>
      <c r="D18" s="318">
        <v>996.08400000000006</v>
      </c>
      <c r="E18" s="290">
        <v>996.08400000000006</v>
      </c>
      <c r="F18" s="289">
        <v>52.088999999999999</v>
      </c>
      <c r="G18" s="289">
        <v>382.46000000000004</v>
      </c>
      <c r="H18" s="290">
        <v>0</v>
      </c>
      <c r="I18" s="289">
        <v>613.62400000000002</v>
      </c>
      <c r="J18" s="290">
        <v>613.62400000000002</v>
      </c>
      <c r="K18" s="291">
        <v>0</v>
      </c>
      <c r="L18" s="319">
        <v>942.22900000000004</v>
      </c>
      <c r="M18" s="320">
        <v>942.22900000000004</v>
      </c>
      <c r="N18" s="320">
        <v>50.136000000000003</v>
      </c>
      <c r="O18" s="320">
        <v>370.45100000000002</v>
      </c>
      <c r="P18" s="320">
        <v>0</v>
      </c>
      <c r="Q18" s="320">
        <v>571.77800000000002</v>
      </c>
      <c r="R18" s="320">
        <v>571.77800000000002</v>
      </c>
      <c r="S18" s="321">
        <v>0</v>
      </c>
      <c r="T18" s="322">
        <v>944.72600000000011</v>
      </c>
      <c r="U18" s="320">
        <v>944.72600000000011</v>
      </c>
      <c r="V18" s="320">
        <v>52.244</v>
      </c>
      <c r="W18" s="320">
        <v>358.71000000000015</v>
      </c>
      <c r="X18" s="320">
        <v>0</v>
      </c>
      <c r="Y18" s="320">
        <v>586.01599999999996</v>
      </c>
      <c r="Z18" s="320">
        <v>586.01599999999996</v>
      </c>
      <c r="AA18" s="317">
        <v>0</v>
      </c>
      <c r="AB18" s="319"/>
      <c r="AC18" s="320"/>
      <c r="AD18" s="320"/>
      <c r="AE18" s="320"/>
      <c r="AF18" s="320"/>
      <c r="AG18" s="320"/>
      <c r="AH18" s="320"/>
      <c r="AI18" s="321"/>
      <c r="AJ18" s="322">
        <v>877.07</v>
      </c>
      <c r="AK18" s="320">
        <v>877.07</v>
      </c>
      <c r="AL18" s="320">
        <v>49.816000000000003</v>
      </c>
      <c r="AM18" s="320">
        <v>366.40200000000004</v>
      </c>
      <c r="AN18" s="320">
        <v>0</v>
      </c>
      <c r="AO18" s="320">
        <v>510.66800000000001</v>
      </c>
      <c r="AP18" s="320">
        <v>510.66800000000001</v>
      </c>
      <c r="AQ18" s="317">
        <v>0</v>
      </c>
      <c r="AR18" s="319"/>
      <c r="AS18" s="320"/>
      <c r="AT18" s="320"/>
      <c r="AU18" s="320"/>
      <c r="AV18" s="320"/>
      <c r="AW18" s="320"/>
      <c r="AX18" s="320"/>
      <c r="AY18" s="321"/>
      <c r="AZ18" s="322">
        <v>280.334</v>
      </c>
      <c r="BA18" s="320">
        <v>280.334</v>
      </c>
      <c r="BB18" s="320">
        <v>45.893999999999998</v>
      </c>
      <c r="BC18" s="320">
        <v>-138.39699999999999</v>
      </c>
      <c r="BD18" s="320">
        <v>0</v>
      </c>
      <c r="BE18" s="320">
        <v>418.73099999999999</v>
      </c>
      <c r="BF18" s="320">
        <v>418.73099999999999</v>
      </c>
      <c r="BG18" s="317">
        <v>0</v>
      </c>
      <c r="BH18" s="319"/>
      <c r="BI18" s="320"/>
      <c r="BJ18" s="320"/>
      <c r="BK18" s="320"/>
      <c r="BL18" s="320"/>
      <c r="BM18" s="320"/>
      <c r="BN18" s="320"/>
      <c r="BO18" s="321"/>
      <c r="BP18" s="322">
        <v>156.77199999999999</v>
      </c>
      <c r="BQ18" s="320">
        <v>156.77199999999999</v>
      </c>
      <c r="BR18" s="320">
        <v>40.765000000000001</v>
      </c>
      <c r="BS18" s="320">
        <v>-254.75</v>
      </c>
      <c r="BT18" s="320">
        <v>0</v>
      </c>
      <c r="BU18" s="320">
        <v>411.52199999999999</v>
      </c>
      <c r="BV18" s="320">
        <v>411.52199999999999</v>
      </c>
      <c r="BW18" s="317">
        <v>0</v>
      </c>
      <c r="BX18" s="319">
        <v>146.202</v>
      </c>
      <c r="BY18" s="320">
        <v>146.202</v>
      </c>
      <c r="BZ18" s="320">
        <v>39.195</v>
      </c>
      <c r="CA18" s="320">
        <v>-258.19200000000001</v>
      </c>
      <c r="CB18" s="320">
        <v>0</v>
      </c>
      <c r="CC18" s="320">
        <v>404.39400000000001</v>
      </c>
      <c r="CD18" s="320">
        <v>404.39400000000001</v>
      </c>
      <c r="CE18" s="321">
        <v>0</v>
      </c>
      <c r="CF18" s="322">
        <v>136.92599999999999</v>
      </c>
      <c r="CG18" s="320">
        <v>136.92599999999999</v>
      </c>
      <c r="CH18" s="320">
        <v>37.954999999999998</v>
      </c>
      <c r="CI18" s="320">
        <v>-264.02199999999999</v>
      </c>
      <c r="CJ18" s="320">
        <v>0</v>
      </c>
      <c r="CK18" s="320">
        <v>400.94799999999998</v>
      </c>
      <c r="CL18" s="320">
        <v>400.94799999999998</v>
      </c>
      <c r="CM18" s="317">
        <v>0</v>
      </c>
      <c r="CN18" s="319">
        <v>312.72899999999998</v>
      </c>
      <c r="CO18" s="320">
        <v>312.72899999999998</v>
      </c>
      <c r="CP18" s="320">
        <v>41.738999999999997</v>
      </c>
      <c r="CQ18" s="320">
        <v>30.491999999999962</v>
      </c>
      <c r="CR18" s="320">
        <v>0</v>
      </c>
      <c r="CS18" s="320">
        <v>282.23700000000002</v>
      </c>
      <c r="CT18" s="320">
        <v>282.23700000000002</v>
      </c>
      <c r="CU18" s="321">
        <v>0</v>
      </c>
      <c r="CV18" s="322">
        <v>787.18100000000004</v>
      </c>
      <c r="CW18" s="320">
        <v>787.18100000000004</v>
      </c>
      <c r="CX18" s="320">
        <v>48.74</v>
      </c>
      <c r="CY18" s="320">
        <v>351.28000000000003</v>
      </c>
      <c r="CZ18" s="320">
        <v>0</v>
      </c>
      <c r="DA18" s="320">
        <v>435.90100000000001</v>
      </c>
      <c r="DB18" s="320">
        <v>435.90100000000001</v>
      </c>
      <c r="DC18" s="317">
        <v>0</v>
      </c>
      <c r="DD18" s="319">
        <v>929.43999999999994</v>
      </c>
      <c r="DE18" s="320">
        <v>929.43999999999994</v>
      </c>
      <c r="DF18" s="320">
        <v>50.039000000000001</v>
      </c>
      <c r="DG18" s="320">
        <v>372.54399999999998</v>
      </c>
      <c r="DH18" s="320">
        <v>0</v>
      </c>
      <c r="DI18" s="320">
        <v>556.89599999999996</v>
      </c>
      <c r="DJ18" s="320">
        <v>556.89599999999996</v>
      </c>
      <c r="DK18" s="321">
        <v>0</v>
      </c>
      <c r="DL18" s="318">
        <f>DM18</f>
        <v>1120.4739999999999</v>
      </c>
      <c r="DM18" s="290">
        <v>1120.4739999999999</v>
      </c>
      <c r="DN18" s="289">
        <v>56.338999999999999</v>
      </c>
      <c r="DO18" s="289">
        <f>DL18-DP18-DQ18</f>
        <v>387.59499999999991</v>
      </c>
      <c r="DP18" s="290">
        <v>0</v>
      </c>
      <c r="DQ18" s="289">
        <f>DR18+DS18</f>
        <v>732.87900000000002</v>
      </c>
      <c r="DR18" s="290">
        <f>613.475+119.404</f>
        <v>732.87900000000002</v>
      </c>
      <c r="DS18" s="291">
        <v>0</v>
      </c>
      <c r="DT18" s="318">
        <f t="shared" ref="DT18:EA19" si="3">D18+L18+T18+AB18+AJ18+AR18+AZ18+BH18+BP18+BX18+CF18+CN18+CV18+DD18+DL18</f>
        <v>7630.1670000000004</v>
      </c>
      <c r="DU18" s="290">
        <f t="shared" si="3"/>
        <v>7630.1670000000004</v>
      </c>
      <c r="DV18" s="289">
        <f t="shared" si="3"/>
        <v>564.95100000000002</v>
      </c>
      <c r="DW18" s="289">
        <f t="shared" si="3"/>
        <v>1704.5729999999999</v>
      </c>
      <c r="DX18" s="290">
        <f t="shared" si="3"/>
        <v>0</v>
      </c>
      <c r="DY18" s="289">
        <f t="shared" si="3"/>
        <v>5925.5939999999991</v>
      </c>
      <c r="DZ18" s="290">
        <f t="shared" si="3"/>
        <v>5925.5939999999991</v>
      </c>
      <c r="EA18" s="291">
        <f t="shared" si="3"/>
        <v>0</v>
      </c>
    </row>
    <row r="19" spans="1:131" s="329" customFormat="1" ht="16.5" customHeight="1" thickBot="1">
      <c r="A19" s="952"/>
      <c r="B19" s="298" t="s">
        <v>206</v>
      </c>
      <c r="C19" s="299" t="s">
        <v>202</v>
      </c>
      <c r="D19" s="300">
        <v>1612.34</v>
      </c>
      <c r="E19" s="301">
        <v>1612.34</v>
      </c>
      <c r="F19" s="301">
        <v>79.180000000000007</v>
      </c>
      <c r="G19" s="301">
        <v>184.99099999999999</v>
      </c>
      <c r="H19" s="301">
        <v>0</v>
      </c>
      <c r="I19" s="301">
        <v>1427.3489999999999</v>
      </c>
      <c r="J19" s="301">
        <v>1427.3489999999999</v>
      </c>
      <c r="K19" s="302">
        <v>0</v>
      </c>
      <c r="L19" s="303">
        <v>1421.1899999999998</v>
      </c>
      <c r="M19" s="304">
        <v>1421.1899999999998</v>
      </c>
      <c r="N19" s="304">
        <v>74.069999999999993</v>
      </c>
      <c r="O19" s="304">
        <v>43.7349999999999</v>
      </c>
      <c r="P19" s="304">
        <v>0</v>
      </c>
      <c r="Q19" s="304">
        <v>1377.4549999999999</v>
      </c>
      <c r="R19" s="304">
        <v>1377.4549999999999</v>
      </c>
      <c r="S19" s="305">
        <v>0</v>
      </c>
      <c r="T19" s="306">
        <v>1577.34</v>
      </c>
      <c r="U19" s="304">
        <v>1577.34</v>
      </c>
      <c r="V19" s="304">
        <v>79.180000000000007</v>
      </c>
      <c r="W19" s="304">
        <v>-6.3070000000000164</v>
      </c>
      <c r="X19" s="304">
        <v>0</v>
      </c>
      <c r="Y19" s="304">
        <v>1583.6469999999999</v>
      </c>
      <c r="Z19" s="304">
        <v>1583.6469999999999</v>
      </c>
      <c r="AA19" s="299">
        <v>0</v>
      </c>
      <c r="AB19" s="303"/>
      <c r="AC19" s="304"/>
      <c r="AD19" s="304"/>
      <c r="AE19" s="304"/>
      <c r="AF19" s="304"/>
      <c r="AG19" s="304"/>
      <c r="AH19" s="304"/>
      <c r="AI19" s="305"/>
      <c r="AJ19" s="306">
        <v>1633.27</v>
      </c>
      <c r="AK19" s="304">
        <v>1633.27</v>
      </c>
      <c r="AL19" s="304">
        <v>76.62</v>
      </c>
      <c r="AM19" s="304">
        <v>42.723999999999933</v>
      </c>
      <c r="AN19" s="304">
        <v>0</v>
      </c>
      <c r="AO19" s="304">
        <v>1590.546</v>
      </c>
      <c r="AP19" s="304">
        <v>1590.546</v>
      </c>
      <c r="AQ19" s="299">
        <v>0</v>
      </c>
      <c r="AR19" s="303"/>
      <c r="AS19" s="304"/>
      <c r="AT19" s="304"/>
      <c r="AU19" s="304"/>
      <c r="AV19" s="304"/>
      <c r="AW19" s="304"/>
      <c r="AX19" s="304"/>
      <c r="AY19" s="305"/>
      <c r="AZ19" s="306">
        <v>1157.1599999999999</v>
      </c>
      <c r="BA19" s="304">
        <v>1157.1599999999999</v>
      </c>
      <c r="BB19" s="304">
        <v>74.91</v>
      </c>
      <c r="BC19" s="304">
        <v>-129.54000000000019</v>
      </c>
      <c r="BD19" s="304">
        <v>0</v>
      </c>
      <c r="BE19" s="304">
        <v>1286.7</v>
      </c>
      <c r="BF19" s="304">
        <v>1286.7</v>
      </c>
      <c r="BG19" s="299">
        <v>0</v>
      </c>
      <c r="BH19" s="303"/>
      <c r="BI19" s="304"/>
      <c r="BJ19" s="304"/>
      <c r="BK19" s="304"/>
      <c r="BL19" s="304"/>
      <c r="BM19" s="304"/>
      <c r="BN19" s="304"/>
      <c r="BO19" s="305"/>
      <c r="BP19" s="306">
        <v>1138.07</v>
      </c>
      <c r="BQ19" s="304">
        <v>1138.07</v>
      </c>
      <c r="BR19" s="304">
        <v>71.510000000000005</v>
      </c>
      <c r="BS19" s="304">
        <v>-53.8900000000001</v>
      </c>
      <c r="BT19" s="304">
        <v>0</v>
      </c>
      <c r="BU19" s="304">
        <v>1191.96</v>
      </c>
      <c r="BV19" s="304">
        <v>1191.96</v>
      </c>
      <c r="BW19" s="299">
        <v>0</v>
      </c>
      <c r="BX19" s="303">
        <v>1071.82</v>
      </c>
      <c r="BY19" s="304">
        <v>1071.82</v>
      </c>
      <c r="BZ19" s="304">
        <v>73.89</v>
      </c>
      <c r="CA19" s="304">
        <v>-15.032000000000153</v>
      </c>
      <c r="CB19" s="304">
        <v>0</v>
      </c>
      <c r="CC19" s="304">
        <v>1086.8520000000001</v>
      </c>
      <c r="CD19" s="304">
        <v>1086.8520000000001</v>
      </c>
      <c r="CE19" s="305">
        <v>0</v>
      </c>
      <c r="CF19" s="306">
        <v>899.53</v>
      </c>
      <c r="CG19" s="304">
        <v>899.53</v>
      </c>
      <c r="CH19" s="304">
        <v>71.010000000000005</v>
      </c>
      <c r="CI19" s="304">
        <v>-94.220000000000027</v>
      </c>
      <c r="CJ19" s="304">
        <v>0</v>
      </c>
      <c r="CK19" s="304">
        <v>993.75</v>
      </c>
      <c r="CL19" s="304">
        <v>993.75</v>
      </c>
      <c r="CM19" s="299">
        <v>0</v>
      </c>
      <c r="CN19" s="303">
        <v>1216.3699999999999</v>
      </c>
      <c r="CO19" s="304">
        <v>1216.3699999999999</v>
      </c>
      <c r="CP19" s="304">
        <v>73.22</v>
      </c>
      <c r="CQ19" s="304">
        <v>192.56999999999994</v>
      </c>
      <c r="CR19" s="304">
        <v>0</v>
      </c>
      <c r="CS19" s="304">
        <v>1023.8</v>
      </c>
      <c r="CT19" s="304">
        <v>1023.8</v>
      </c>
      <c r="CU19" s="305">
        <v>0</v>
      </c>
      <c r="CV19" s="306">
        <v>1752.54</v>
      </c>
      <c r="CW19" s="304">
        <v>1752.54</v>
      </c>
      <c r="CX19" s="304">
        <v>79.180000000000007</v>
      </c>
      <c r="CY19" s="304">
        <v>770.97299999999996</v>
      </c>
      <c r="CZ19" s="304">
        <v>0</v>
      </c>
      <c r="DA19" s="304">
        <v>981.56700000000001</v>
      </c>
      <c r="DB19" s="304">
        <v>981.56700000000001</v>
      </c>
      <c r="DC19" s="299">
        <v>0</v>
      </c>
      <c r="DD19" s="303">
        <v>1742.4699999999998</v>
      </c>
      <c r="DE19" s="304">
        <v>1742.4699999999998</v>
      </c>
      <c r="DF19" s="304">
        <v>76.62</v>
      </c>
      <c r="DG19" s="304">
        <v>606.36399999999981</v>
      </c>
      <c r="DH19" s="304">
        <v>0</v>
      </c>
      <c r="DI19" s="304">
        <v>1136.106</v>
      </c>
      <c r="DJ19" s="304">
        <v>1136.106</v>
      </c>
      <c r="DK19" s="305">
        <v>0</v>
      </c>
      <c r="DL19" s="300">
        <f>DM19</f>
        <v>1795.3799999999999</v>
      </c>
      <c r="DM19" s="301">
        <v>1795.3799999999999</v>
      </c>
      <c r="DN19" s="301">
        <v>79.180000000000007</v>
      </c>
      <c r="DO19" s="301">
        <f>DL19-DP19-DQ19</f>
        <v>551.16999999999985</v>
      </c>
      <c r="DP19" s="301">
        <v>0</v>
      </c>
      <c r="DQ19" s="289">
        <f>DR19+DS19</f>
        <v>1244.21</v>
      </c>
      <c r="DR19" s="301">
        <v>1244.21</v>
      </c>
      <c r="DS19" s="302">
        <v>0</v>
      </c>
      <c r="DT19" s="300">
        <f t="shared" si="3"/>
        <v>17017.48</v>
      </c>
      <c r="DU19" s="301">
        <f t="shared" si="3"/>
        <v>17017.48</v>
      </c>
      <c r="DV19" s="301">
        <f t="shared" si="3"/>
        <v>908.56999999999994</v>
      </c>
      <c r="DW19" s="301">
        <f t="shared" si="3"/>
        <v>2093.5379999999986</v>
      </c>
      <c r="DX19" s="301">
        <f t="shared" si="3"/>
        <v>0</v>
      </c>
      <c r="DY19" s="289">
        <f t="shared" si="3"/>
        <v>14923.941999999999</v>
      </c>
      <c r="DZ19" s="301">
        <f t="shared" si="3"/>
        <v>14923.941999999999</v>
      </c>
      <c r="EA19" s="302">
        <f t="shared" si="3"/>
        <v>0</v>
      </c>
    </row>
    <row r="20" spans="1:131" ht="9.75">
      <c r="A20" s="950">
        <v>5</v>
      </c>
      <c r="B20" s="277" t="s">
        <v>207</v>
      </c>
      <c r="C20" s="278"/>
      <c r="D20" s="309"/>
      <c r="E20" s="310"/>
      <c r="F20" s="310"/>
      <c r="G20" s="310"/>
      <c r="H20" s="310"/>
      <c r="I20" s="323"/>
      <c r="J20" s="324"/>
      <c r="K20" s="325"/>
      <c r="L20" s="282"/>
      <c r="M20" s="283"/>
      <c r="N20" s="283"/>
      <c r="O20" s="283"/>
      <c r="P20" s="283"/>
      <c r="Q20" s="283"/>
      <c r="R20" s="283"/>
      <c r="S20" s="284"/>
      <c r="T20" s="285"/>
      <c r="U20" s="283"/>
      <c r="V20" s="283"/>
      <c r="W20" s="283"/>
      <c r="X20" s="283"/>
      <c r="Y20" s="283"/>
      <c r="Z20" s="283"/>
      <c r="AA20" s="278"/>
      <c r="AB20" s="282"/>
      <c r="AC20" s="283"/>
      <c r="AD20" s="283"/>
      <c r="AE20" s="283"/>
      <c r="AF20" s="283"/>
      <c r="AG20" s="283"/>
      <c r="AH20" s="283"/>
      <c r="AI20" s="284"/>
      <c r="AJ20" s="285"/>
      <c r="AK20" s="283"/>
      <c r="AL20" s="283"/>
      <c r="AM20" s="283"/>
      <c r="AN20" s="283"/>
      <c r="AO20" s="283"/>
      <c r="AP20" s="283"/>
      <c r="AQ20" s="278"/>
      <c r="AR20" s="282"/>
      <c r="AS20" s="283"/>
      <c r="AT20" s="283"/>
      <c r="AU20" s="283"/>
      <c r="AV20" s="283"/>
      <c r="AW20" s="283"/>
      <c r="AX20" s="283"/>
      <c r="AY20" s="284"/>
      <c r="AZ20" s="285"/>
      <c r="BA20" s="283"/>
      <c r="BB20" s="283"/>
      <c r="BC20" s="283"/>
      <c r="BD20" s="283"/>
      <c r="BE20" s="283"/>
      <c r="BF20" s="283"/>
      <c r="BG20" s="278"/>
      <c r="BH20" s="282"/>
      <c r="BI20" s="283"/>
      <c r="BJ20" s="283"/>
      <c r="BK20" s="283"/>
      <c r="BL20" s="283"/>
      <c r="BM20" s="283"/>
      <c r="BN20" s="283"/>
      <c r="BO20" s="284"/>
      <c r="BP20" s="285"/>
      <c r="BQ20" s="283"/>
      <c r="BR20" s="283"/>
      <c r="BS20" s="283"/>
      <c r="BT20" s="283"/>
      <c r="BU20" s="283"/>
      <c r="BV20" s="283"/>
      <c r="BW20" s="278"/>
      <c r="BX20" s="282"/>
      <c r="BY20" s="283"/>
      <c r="BZ20" s="283"/>
      <c r="CA20" s="283"/>
      <c r="CB20" s="283"/>
      <c r="CC20" s="283"/>
      <c r="CD20" s="283"/>
      <c r="CE20" s="284"/>
      <c r="CF20" s="285"/>
      <c r="CG20" s="283"/>
      <c r="CH20" s="283"/>
      <c r="CI20" s="283"/>
      <c r="CJ20" s="283"/>
      <c r="CK20" s="283"/>
      <c r="CL20" s="283"/>
      <c r="CM20" s="278"/>
      <c r="CN20" s="282"/>
      <c r="CO20" s="283"/>
      <c r="CP20" s="283"/>
      <c r="CQ20" s="283"/>
      <c r="CR20" s="283"/>
      <c r="CS20" s="283"/>
      <c r="CT20" s="283"/>
      <c r="CU20" s="284"/>
      <c r="CV20" s="285"/>
      <c r="CW20" s="283"/>
      <c r="CX20" s="283"/>
      <c r="CY20" s="283"/>
      <c r="CZ20" s="283"/>
      <c r="DA20" s="283"/>
      <c r="DB20" s="283"/>
      <c r="DC20" s="278"/>
      <c r="DD20" s="282"/>
      <c r="DE20" s="283"/>
      <c r="DF20" s="283"/>
      <c r="DG20" s="283"/>
      <c r="DH20" s="283"/>
      <c r="DI20" s="283"/>
      <c r="DJ20" s="283"/>
      <c r="DK20" s="284"/>
      <c r="DL20" s="309"/>
      <c r="DM20" s="310"/>
      <c r="DN20" s="310"/>
      <c r="DO20" s="310"/>
      <c r="DP20" s="310"/>
      <c r="DQ20" s="326"/>
      <c r="DR20" s="327"/>
      <c r="DS20" s="328"/>
      <c r="DT20" s="309"/>
      <c r="DU20" s="310"/>
      <c r="DV20" s="310"/>
      <c r="DW20" s="310"/>
      <c r="DX20" s="310"/>
      <c r="DY20" s="326"/>
      <c r="DZ20" s="327"/>
      <c r="EA20" s="328"/>
    </row>
    <row r="21" spans="1:131">
      <c r="A21" s="951"/>
      <c r="B21" s="286" t="s">
        <v>200</v>
      </c>
      <c r="C21" s="317" t="s">
        <v>165</v>
      </c>
      <c r="D21" s="318">
        <v>664.70100000000002</v>
      </c>
      <c r="E21" s="290">
        <v>664.70100000000002</v>
      </c>
      <c r="F21" s="289">
        <v>22.097000000000001</v>
      </c>
      <c r="G21" s="289">
        <v>181.60400000000004</v>
      </c>
      <c r="H21" s="290">
        <v>7.9000000000000001E-2</v>
      </c>
      <c r="I21" s="289">
        <v>483.01800000000003</v>
      </c>
      <c r="J21" s="290">
        <v>483.01800000000003</v>
      </c>
      <c r="K21" s="291">
        <v>0</v>
      </c>
      <c r="L21" s="319">
        <v>620.95500000000004</v>
      </c>
      <c r="M21" s="320">
        <v>620.95500000000004</v>
      </c>
      <c r="N21" s="320">
        <v>21.917999999999999</v>
      </c>
      <c r="O21" s="320">
        <v>143.66700000000003</v>
      </c>
      <c r="P21" s="320">
        <v>6.2E-2</v>
      </c>
      <c r="Q21" s="320">
        <v>477.226</v>
      </c>
      <c r="R21" s="320">
        <v>477.226</v>
      </c>
      <c r="S21" s="321">
        <v>0</v>
      </c>
      <c r="T21" s="322">
        <v>620.64400000000001</v>
      </c>
      <c r="U21" s="320">
        <v>620.64400000000001</v>
      </c>
      <c r="V21" s="320">
        <v>22.555</v>
      </c>
      <c r="W21" s="320">
        <v>141.53699999999998</v>
      </c>
      <c r="X21" s="320">
        <v>0</v>
      </c>
      <c r="Y21" s="320">
        <v>479.10700000000003</v>
      </c>
      <c r="Z21" s="320">
        <v>479.10700000000003</v>
      </c>
      <c r="AA21" s="317">
        <v>0</v>
      </c>
      <c r="AB21" s="319"/>
      <c r="AC21" s="320"/>
      <c r="AD21" s="320"/>
      <c r="AE21" s="320"/>
      <c r="AF21" s="320"/>
      <c r="AG21" s="320"/>
      <c r="AH21" s="320"/>
      <c r="AI21" s="321"/>
      <c r="AJ21" s="322">
        <v>564.78399999999999</v>
      </c>
      <c r="AK21" s="320">
        <v>564.78399999999999</v>
      </c>
      <c r="AL21" s="320">
        <v>21.231999999999999</v>
      </c>
      <c r="AM21" s="320">
        <v>91.194000000000017</v>
      </c>
      <c r="AN21" s="320">
        <v>0</v>
      </c>
      <c r="AO21" s="320">
        <v>473.59</v>
      </c>
      <c r="AP21" s="320">
        <v>473.59</v>
      </c>
      <c r="AQ21" s="317">
        <v>0</v>
      </c>
      <c r="AR21" s="319"/>
      <c r="AS21" s="320"/>
      <c r="AT21" s="320"/>
      <c r="AU21" s="320"/>
      <c r="AV21" s="320"/>
      <c r="AW21" s="320"/>
      <c r="AX21" s="320"/>
      <c r="AY21" s="321"/>
      <c r="AZ21" s="322">
        <v>203.244</v>
      </c>
      <c r="BA21" s="320">
        <v>203.244</v>
      </c>
      <c r="BB21" s="320">
        <v>7.8449999999999998</v>
      </c>
      <c r="BC21" s="320">
        <v>-233.05199999999999</v>
      </c>
      <c r="BD21" s="320">
        <v>0</v>
      </c>
      <c r="BE21" s="320">
        <v>436.29599999999999</v>
      </c>
      <c r="BF21" s="320">
        <v>436.29599999999999</v>
      </c>
      <c r="BG21" s="317">
        <v>0</v>
      </c>
      <c r="BH21" s="319"/>
      <c r="BI21" s="320"/>
      <c r="BJ21" s="320"/>
      <c r="BK21" s="320"/>
      <c r="BL21" s="320"/>
      <c r="BM21" s="320"/>
      <c r="BN21" s="320"/>
      <c r="BO21" s="321"/>
      <c r="BP21" s="322">
        <v>97.242999999999995</v>
      </c>
      <c r="BQ21" s="320">
        <v>97.242999999999995</v>
      </c>
      <c r="BR21" s="320">
        <v>4.702</v>
      </c>
      <c r="BS21" s="320">
        <v>-327.83800000000002</v>
      </c>
      <c r="BT21" s="320">
        <v>0</v>
      </c>
      <c r="BU21" s="320">
        <v>425.08100000000002</v>
      </c>
      <c r="BV21" s="320">
        <v>425.08100000000002</v>
      </c>
      <c r="BW21" s="317">
        <v>0</v>
      </c>
      <c r="BX21" s="319">
        <v>76.820999999999998</v>
      </c>
      <c r="BY21" s="320">
        <v>76.820999999999998</v>
      </c>
      <c r="BZ21" s="320">
        <v>4.24</v>
      </c>
      <c r="CA21" s="320">
        <v>-320.08500000000004</v>
      </c>
      <c r="CB21" s="320">
        <v>0</v>
      </c>
      <c r="CC21" s="320">
        <v>396.90600000000001</v>
      </c>
      <c r="CD21" s="320">
        <v>396.90600000000001</v>
      </c>
      <c r="CE21" s="321">
        <v>0</v>
      </c>
      <c r="CF21" s="322">
        <v>82.887</v>
      </c>
      <c r="CG21" s="320">
        <v>82.887</v>
      </c>
      <c r="CH21" s="320">
        <v>5.0350000000000001</v>
      </c>
      <c r="CI21" s="320">
        <v>-333.149</v>
      </c>
      <c r="CJ21" s="320">
        <v>0</v>
      </c>
      <c r="CK21" s="320">
        <v>416.036</v>
      </c>
      <c r="CL21" s="320">
        <v>416.036</v>
      </c>
      <c r="CM21" s="317">
        <v>0</v>
      </c>
      <c r="CN21" s="319">
        <v>181.69399999999999</v>
      </c>
      <c r="CO21" s="320">
        <v>181.69399999999999</v>
      </c>
      <c r="CP21" s="320">
        <v>7.7770000000000001</v>
      </c>
      <c r="CQ21" s="320">
        <v>-240.07200000000003</v>
      </c>
      <c r="CR21" s="320">
        <v>0</v>
      </c>
      <c r="CS21" s="320">
        <v>421.76600000000002</v>
      </c>
      <c r="CT21" s="320">
        <v>421.76600000000002</v>
      </c>
      <c r="CU21" s="321">
        <v>0</v>
      </c>
      <c r="CV21" s="322">
        <v>471.65499999999997</v>
      </c>
      <c r="CW21" s="320">
        <v>471.65499999999997</v>
      </c>
      <c r="CX21" s="320">
        <v>20.170000000000002</v>
      </c>
      <c r="CY21" s="320">
        <v>13.438999999999965</v>
      </c>
      <c r="CZ21" s="320">
        <v>0</v>
      </c>
      <c r="DA21" s="320">
        <v>458.21600000000001</v>
      </c>
      <c r="DB21" s="320">
        <v>458.21600000000001</v>
      </c>
      <c r="DC21" s="317">
        <v>0</v>
      </c>
      <c r="DD21" s="319">
        <v>551.226</v>
      </c>
      <c r="DE21" s="320">
        <v>551.226</v>
      </c>
      <c r="DF21" s="320">
        <v>20.824000000000002</v>
      </c>
      <c r="DG21" s="320">
        <v>85.949999999999989</v>
      </c>
      <c r="DH21" s="320">
        <v>0</v>
      </c>
      <c r="DI21" s="320">
        <v>465.27600000000001</v>
      </c>
      <c r="DJ21" s="320">
        <v>465.27600000000001</v>
      </c>
      <c r="DK21" s="321">
        <v>0</v>
      </c>
      <c r="DL21" s="318">
        <f>DM21</f>
        <v>698.11599999999999</v>
      </c>
      <c r="DM21" s="290">
        <v>698.11599999999999</v>
      </c>
      <c r="DN21" s="289">
        <v>24.082999999999998</v>
      </c>
      <c r="DO21" s="289">
        <f>DL21-DP21-DQ21</f>
        <v>214.81</v>
      </c>
      <c r="DP21" s="290">
        <v>0</v>
      </c>
      <c r="DQ21" s="289">
        <f>DR21+DS21</f>
        <v>483.30599999999998</v>
      </c>
      <c r="DR21" s="290">
        <f>478.786+4.52</f>
        <v>483.30599999999998</v>
      </c>
      <c r="DS21" s="291">
        <v>0</v>
      </c>
      <c r="DT21" s="318">
        <f t="shared" ref="DT21:EA22" si="4">D21+L21+T21+AB21+AJ21+AR21+AZ21+BH21+BP21+BX21+CF21+CN21+CV21+DD21+DL21</f>
        <v>4833.9699999999993</v>
      </c>
      <c r="DU21" s="290">
        <f t="shared" si="4"/>
        <v>4833.9699999999993</v>
      </c>
      <c r="DV21" s="289">
        <f t="shared" si="4"/>
        <v>182.47799999999998</v>
      </c>
      <c r="DW21" s="289">
        <f t="shared" si="4"/>
        <v>-581.99500000000012</v>
      </c>
      <c r="DX21" s="290">
        <f t="shared" si="4"/>
        <v>0.14100000000000001</v>
      </c>
      <c r="DY21" s="289">
        <f t="shared" si="4"/>
        <v>5415.8239999999996</v>
      </c>
      <c r="DZ21" s="290">
        <f t="shared" si="4"/>
        <v>5415.8239999999996</v>
      </c>
      <c r="EA21" s="291">
        <f t="shared" si="4"/>
        <v>0</v>
      </c>
    </row>
    <row r="22" spans="1:131" ht="9" thickBot="1">
      <c r="A22" s="952"/>
      <c r="B22" s="298" t="s">
        <v>208</v>
      </c>
      <c r="C22" s="299" t="s">
        <v>202</v>
      </c>
      <c r="D22" s="300">
        <v>0</v>
      </c>
      <c r="E22" s="301">
        <v>0</v>
      </c>
      <c r="F22" s="301">
        <v>0</v>
      </c>
      <c r="G22" s="301">
        <v>-118</v>
      </c>
      <c r="H22" s="301">
        <v>0</v>
      </c>
      <c r="I22" s="301">
        <v>118</v>
      </c>
      <c r="J22" s="301">
        <v>118</v>
      </c>
      <c r="K22" s="302">
        <v>0</v>
      </c>
      <c r="L22" s="303">
        <v>0</v>
      </c>
      <c r="M22" s="304">
        <v>0</v>
      </c>
      <c r="N22" s="304">
        <v>0</v>
      </c>
      <c r="O22" s="304">
        <v>-109.73</v>
      </c>
      <c r="P22" s="304">
        <v>0</v>
      </c>
      <c r="Q22" s="304">
        <v>109.73</v>
      </c>
      <c r="R22" s="304">
        <v>109.73</v>
      </c>
      <c r="S22" s="305">
        <v>0</v>
      </c>
      <c r="T22" s="306">
        <v>0</v>
      </c>
      <c r="U22" s="304">
        <v>0</v>
      </c>
      <c r="V22" s="304">
        <v>0</v>
      </c>
      <c r="W22" s="304">
        <v>0</v>
      </c>
      <c r="X22" s="304">
        <v>0</v>
      </c>
      <c r="Y22" s="304">
        <v>0</v>
      </c>
      <c r="Z22" s="304">
        <v>0</v>
      </c>
      <c r="AA22" s="299">
        <v>0</v>
      </c>
      <c r="AB22" s="303"/>
      <c r="AC22" s="304"/>
      <c r="AD22" s="304"/>
      <c r="AE22" s="304"/>
      <c r="AF22" s="304"/>
      <c r="AG22" s="304"/>
      <c r="AH22" s="304"/>
      <c r="AI22" s="305"/>
      <c r="AJ22" s="306">
        <v>0</v>
      </c>
      <c r="AK22" s="304">
        <v>0</v>
      </c>
      <c r="AL22" s="304">
        <v>0</v>
      </c>
      <c r="AM22" s="304">
        <v>-54.2</v>
      </c>
      <c r="AN22" s="304">
        <v>0</v>
      </c>
      <c r="AO22" s="304">
        <v>54.2</v>
      </c>
      <c r="AP22" s="304">
        <v>54.2</v>
      </c>
      <c r="AQ22" s="299">
        <v>0</v>
      </c>
      <c r="AR22" s="303"/>
      <c r="AS22" s="304"/>
      <c r="AT22" s="304"/>
      <c r="AU22" s="304"/>
      <c r="AV22" s="304"/>
      <c r="AW22" s="304"/>
      <c r="AX22" s="304"/>
      <c r="AY22" s="305"/>
      <c r="AZ22" s="306">
        <v>0</v>
      </c>
      <c r="BA22" s="304">
        <v>0</v>
      </c>
      <c r="BB22" s="304">
        <v>0</v>
      </c>
      <c r="BC22" s="304">
        <v>-40.67</v>
      </c>
      <c r="BD22" s="304">
        <v>0</v>
      </c>
      <c r="BE22" s="304">
        <v>40.67</v>
      </c>
      <c r="BF22" s="304">
        <v>40.67</v>
      </c>
      <c r="BG22" s="299">
        <v>0</v>
      </c>
      <c r="BH22" s="303"/>
      <c r="BI22" s="304"/>
      <c r="BJ22" s="304"/>
      <c r="BK22" s="304"/>
      <c r="BL22" s="304"/>
      <c r="BM22" s="304"/>
      <c r="BN22" s="304"/>
      <c r="BO22" s="305"/>
      <c r="BP22" s="306">
        <v>0</v>
      </c>
      <c r="BQ22" s="304">
        <v>0</v>
      </c>
      <c r="BR22" s="304">
        <v>0</v>
      </c>
      <c r="BS22" s="304">
        <v>0</v>
      </c>
      <c r="BT22" s="304">
        <v>0</v>
      </c>
      <c r="BU22" s="304">
        <v>0</v>
      </c>
      <c r="BV22" s="304">
        <v>0</v>
      </c>
      <c r="BW22" s="299">
        <v>0</v>
      </c>
      <c r="BX22" s="303">
        <v>0</v>
      </c>
      <c r="BY22" s="304">
        <v>0</v>
      </c>
      <c r="BZ22" s="304">
        <v>0</v>
      </c>
      <c r="CA22" s="304">
        <v>0</v>
      </c>
      <c r="CB22" s="304">
        <v>0</v>
      </c>
      <c r="CC22" s="304">
        <v>0</v>
      </c>
      <c r="CD22" s="304">
        <v>0</v>
      </c>
      <c r="CE22" s="305">
        <v>0</v>
      </c>
      <c r="CF22" s="306">
        <v>0</v>
      </c>
      <c r="CG22" s="304">
        <v>0</v>
      </c>
      <c r="CH22" s="304">
        <v>0</v>
      </c>
      <c r="CI22" s="304">
        <v>-3.18</v>
      </c>
      <c r="CJ22" s="304">
        <v>0</v>
      </c>
      <c r="CK22" s="304">
        <v>3.18</v>
      </c>
      <c r="CL22" s="304">
        <v>3.18</v>
      </c>
      <c r="CM22" s="299">
        <v>0</v>
      </c>
      <c r="CN22" s="303">
        <v>0</v>
      </c>
      <c r="CO22" s="304">
        <v>0</v>
      </c>
      <c r="CP22" s="304">
        <v>0</v>
      </c>
      <c r="CQ22" s="304">
        <v>-47.607999999999997</v>
      </c>
      <c r="CR22" s="304">
        <v>0</v>
      </c>
      <c r="CS22" s="304">
        <v>47.607999999999997</v>
      </c>
      <c r="CT22" s="304">
        <v>47.607999999999997</v>
      </c>
      <c r="CU22" s="305">
        <v>0</v>
      </c>
      <c r="CV22" s="306">
        <v>0</v>
      </c>
      <c r="CW22" s="304">
        <v>0</v>
      </c>
      <c r="CX22" s="304">
        <v>0</v>
      </c>
      <c r="CY22" s="304">
        <v>-41.856000000000002</v>
      </c>
      <c r="CZ22" s="304">
        <v>0</v>
      </c>
      <c r="DA22" s="304">
        <v>41.856000000000002</v>
      </c>
      <c r="DB22" s="304">
        <v>41.856000000000002</v>
      </c>
      <c r="DC22" s="299">
        <v>0</v>
      </c>
      <c r="DD22" s="303">
        <v>0</v>
      </c>
      <c r="DE22" s="304">
        <v>0</v>
      </c>
      <c r="DF22" s="304">
        <v>0</v>
      </c>
      <c r="DG22" s="304">
        <v>-29.544</v>
      </c>
      <c r="DH22" s="304">
        <v>0</v>
      </c>
      <c r="DI22" s="304">
        <v>29.544</v>
      </c>
      <c r="DJ22" s="304">
        <v>29.544</v>
      </c>
      <c r="DK22" s="305">
        <v>0</v>
      </c>
      <c r="DL22" s="300">
        <f>DM22</f>
        <v>0</v>
      </c>
      <c r="DM22" s="301">
        <v>0</v>
      </c>
      <c r="DN22" s="301">
        <v>0</v>
      </c>
      <c r="DO22" s="301">
        <f>DL22-DP22-DQ22</f>
        <v>-6.64</v>
      </c>
      <c r="DP22" s="301">
        <v>0</v>
      </c>
      <c r="DQ22" s="289">
        <f>DR22+DS22</f>
        <v>6.64</v>
      </c>
      <c r="DR22" s="301">
        <v>6.64</v>
      </c>
      <c r="DS22" s="302">
        <v>0</v>
      </c>
      <c r="DT22" s="300">
        <f t="shared" si="4"/>
        <v>0</v>
      </c>
      <c r="DU22" s="301">
        <f t="shared" si="4"/>
        <v>0</v>
      </c>
      <c r="DV22" s="301">
        <f t="shared" si="4"/>
        <v>0</v>
      </c>
      <c r="DW22" s="301">
        <f t="shared" si="4"/>
        <v>-451.428</v>
      </c>
      <c r="DX22" s="301">
        <f t="shared" si="4"/>
        <v>0</v>
      </c>
      <c r="DY22" s="289">
        <f t="shared" si="4"/>
        <v>451.428</v>
      </c>
      <c r="DZ22" s="301">
        <f t="shared" si="4"/>
        <v>451.428</v>
      </c>
      <c r="EA22" s="302">
        <f t="shared" si="4"/>
        <v>0</v>
      </c>
    </row>
    <row r="23" spans="1:131" ht="9.75">
      <c r="A23" s="950">
        <v>6</v>
      </c>
      <c r="B23" s="307" t="s">
        <v>209</v>
      </c>
      <c r="C23" s="308"/>
      <c r="D23" s="309"/>
      <c r="E23" s="310"/>
      <c r="F23" s="310"/>
      <c r="G23" s="310"/>
      <c r="H23" s="310"/>
      <c r="I23" s="323"/>
      <c r="J23" s="324"/>
      <c r="K23" s="325"/>
      <c r="L23" s="313"/>
      <c r="M23" s="314"/>
      <c r="N23" s="314"/>
      <c r="O23" s="314"/>
      <c r="P23" s="314"/>
      <c r="Q23" s="314"/>
      <c r="R23" s="314"/>
      <c r="S23" s="315"/>
      <c r="T23" s="316"/>
      <c r="U23" s="314"/>
      <c r="V23" s="314"/>
      <c r="W23" s="314"/>
      <c r="X23" s="314"/>
      <c r="Y23" s="314"/>
      <c r="Z23" s="314"/>
      <c r="AA23" s="308"/>
      <c r="AB23" s="313"/>
      <c r="AC23" s="314"/>
      <c r="AD23" s="314"/>
      <c r="AE23" s="314"/>
      <c r="AF23" s="314"/>
      <c r="AG23" s="314"/>
      <c r="AH23" s="314"/>
      <c r="AI23" s="315"/>
      <c r="AJ23" s="316"/>
      <c r="AK23" s="314"/>
      <c r="AL23" s="314"/>
      <c r="AM23" s="314"/>
      <c r="AN23" s="314"/>
      <c r="AO23" s="314"/>
      <c r="AP23" s="314"/>
      <c r="AQ23" s="308"/>
      <c r="AR23" s="313"/>
      <c r="AS23" s="314"/>
      <c r="AT23" s="314"/>
      <c r="AU23" s="314"/>
      <c r="AV23" s="314"/>
      <c r="AW23" s="314"/>
      <c r="AX23" s="314"/>
      <c r="AY23" s="315"/>
      <c r="AZ23" s="316"/>
      <c r="BA23" s="314"/>
      <c r="BB23" s="314"/>
      <c r="BC23" s="314"/>
      <c r="BD23" s="314"/>
      <c r="BE23" s="314"/>
      <c r="BF23" s="314"/>
      <c r="BG23" s="308"/>
      <c r="BH23" s="313"/>
      <c r="BI23" s="314"/>
      <c r="BJ23" s="314"/>
      <c r="BK23" s="314"/>
      <c r="BL23" s="314"/>
      <c r="BM23" s="314"/>
      <c r="BN23" s="314"/>
      <c r="BO23" s="315"/>
      <c r="BP23" s="316"/>
      <c r="BQ23" s="314"/>
      <c r="BR23" s="314"/>
      <c r="BS23" s="314"/>
      <c r="BT23" s="314"/>
      <c r="BU23" s="314"/>
      <c r="BV23" s="314"/>
      <c r="BW23" s="308"/>
      <c r="BX23" s="313"/>
      <c r="BY23" s="314"/>
      <c r="BZ23" s="314"/>
      <c r="CA23" s="314"/>
      <c r="CB23" s="314"/>
      <c r="CC23" s="314"/>
      <c r="CD23" s="314"/>
      <c r="CE23" s="315"/>
      <c r="CF23" s="316"/>
      <c r="CG23" s="314"/>
      <c r="CH23" s="314"/>
      <c r="CI23" s="314"/>
      <c r="CJ23" s="314"/>
      <c r="CK23" s="314"/>
      <c r="CL23" s="314"/>
      <c r="CM23" s="308"/>
      <c r="CN23" s="313"/>
      <c r="CO23" s="314"/>
      <c r="CP23" s="314"/>
      <c r="CQ23" s="314"/>
      <c r="CR23" s="314"/>
      <c r="CS23" s="314"/>
      <c r="CT23" s="314"/>
      <c r="CU23" s="315"/>
      <c r="CV23" s="316"/>
      <c r="CW23" s="314"/>
      <c r="CX23" s="314"/>
      <c r="CY23" s="314"/>
      <c r="CZ23" s="314"/>
      <c r="DA23" s="314"/>
      <c r="DB23" s="314"/>
      <c r="DC23" s="308"/>
      <c r="DD23" s="313"/>
      <c r="DE23" s="314"/>
      <c r="DF23" s="314"/>
      <c r="DG23" s="314"/>
      <c r="DH23" s="314"/>
      <c r="DI23" s="314"/>
      <c r="DJ23" s="314"/>
      <c r="DK23" s="315"/>
      <c r="DL23" s="309"/>
      <c r="DM23" s="310"/>
      <c r="DN23" s="310"/>
      <c r="DO23" s="310"/>
      <c r="DP23" s="310"/>
      <c r="DQ23" s="326"/>
      <c r="DR23" s="327"/>
      <c r="DS23" s="328"/>
      <c r="DT23" s="309"/>
      <c r="DU23" s="310"/>
      <c r="DV23" s="310"/>
      <c r="DW23" s="310"/>
      <c r="DX23" s="310"/>
      <c r="DY23" s="326"/>
      <c r="DZ23" s="327"/>
      <c r="EA23" s="328"/>
    </row>
    <row r="24" spans="1:131">
      <c r="A24" s="951"/>
      <c r="B24" s="286" t="s">
        <v>200</v>
      </c>
      <c r="C24" s="317" t="s">
        <v>165</v>
      </c>
      <c r="D24" s="318">
        <v>3245.4090000000001</v>
      </c>
      <c r="E24" s="290">
        <v>2665.998</v>
      </c>
      <c r="F24" s="289">
        <v>14.368</v>
      </c>
      <c r="G24" s="289">
        <v>1117.2600000000002</v>
      </c>
      <c r="H24" s="290">
        <v>0</v>
      </c>
      <c r="I24" s="289">
        <v>2128.1489999999999</v>
      </c>
      <c r="J24" s="290">
        <v>2128.1489999999999</v>
      </c>
      <c r="K24" s="291">
        <v>0</v>
      </c>
      <c r="L24" s="319">
        <v>3002.1489999999999</v>
      </c>
      <c r="M24" s="320">
        <v>2549.0569999999998</v>
      </c>
      <c r="N24" s="320">
        <v>12.68</v>
      </c>
      <c r="O24" s="320">
        <v>994.50599999999986</v>
      </c>
      <c r="P24" s="320">
        <v>0</v>
      </c>
      <c r="Q24" s="320">
        <v>2007.643</v>
      </c>
      <c r="R24" s="320">
        <v>2007.643</v>
      </c>
      <c r="S24" s="321">
        <v>0</v>
      </c>
      <c r="T24" s="322">
        <v>3194.4589999999998</v>
      </c>
      <c r="U24" s="320">
        <v>2545.2930000000001</v>
      </c>
      <c r="V24" s="320">
        <v>13.605</v>
      </c>
      <c r="W24" s="320">
        <v>1537.5269999999998</v>
      </c>
      <c r="X24" s="320">
        <v>0</v>
      </c>
      <c r="Y24" s="320">
        <v>1656.932</v>
      </c>
      <c r="Z24" s="320">
        <v>1656.932</v>
      </c>
      <c r="AA24" s="317">
        <v>0</v>
      </c>
      <c r="AB24" s="319"/>
      <c r="AC24" s="320"/>
      <c r="AD24" s="320"/>
      <c r="AE24" s="320"/>
      <c r="AF24" s="320"/>
      <c r="AG24" s="320"/>
      <c r="AH24" s="320"/>
      <c r="AI24" s="321"/>
      <c r="AJ24" s="322">
        <v>2973.1990000000001</v>
      </c>
      <c r="AK24" s="320">
        <v>2287.502</v>
      </c>
      <c r="AL24" s="320">
        <v>12.99</v>
      </c>
      <c r="AM24" s="320">
        <v>1618.4880000000001</v>
      </c>
      <c r="AN24" s="320">
        <v>0</v>
      </c>
      <c r="AO24" s="320">
        <v>1354.711</v>
      </c>
      <c r="AP24" s="320">
        <v>1354.711</v>
      </c>
      <c r="AQ24" s="317">
        <v>0</v>
      </c>
      <c r="AR24" s="319">
        <v>-35.4</v>
      </c>
      <c r="AS24" s="320">
        <v>-26.789000000000001</v>
      </c>
      <c r="AT24" s="320">
        <v>-26.789000000000001</v>
      </c>
      <c r="AU24" s="320">
        <v>-35.4</v>
      </c>
      <c r="AV24" s="320">
        <v>0</v>
      </c>
      <c r="AW24" s="320">
        <v>0</v>
      </c>
      <c r="AX24" s="320">
        <v>0</v>
      </c>
      <c r="AY24" s="321">
        <v>0</v>
      </c>
      <c r="AZ24" s="322">
        <v>993.61900000000003</v>
      </c>
      <c r="BA24" s="320">
        <v>764.678</v>
      </c>
      <c r="BB24" s="320">
        <v>3.2879999999999998</v>
      </c>
      <c r="BC24" s="320">
        <v>-527.79399999999998</v>
      </c>
      <c r="BD24" s="320">
        <v>0</v>
      </c>
      <c r="BE24" s="320">
        <v>1521.413</v>
      </c>
      <c r="BF24" s="320">
        <v>1521.413</v>
      </c>
      <c r="BG24" s="317">
        <v>0</v>
      </c>
      <c r="BH24" s="319"/>
      <c r="BI24" s="320"/>
      <c r="BJ24" s="320"/>
      <c r="BK24" s="320"/>
      <c r="BL24" s="320"/>
      <c r="BM24" s="320"/>
      <c r="BN24" s="320"/>
      <c r="BO24" s="321"/>
      <c r="BP24" s="322">
        <v>678.96</v>
      </c>
      <c r="BQ24" s="320">
        <v>416.108</v>
      </c>
      <c r="BR24" s="320">
        <v>2.0190000000000001</v>
      </c>
      <c r="BS24" s="320">
        <v>-737.90300000000002</v>
      </c>
      <c r="BT24" s="320">
        <v>0</v>
      </c>
      <c r="BU24" s="320">
        <v>1416.8630000000001</v>
      </c>
      <c r="BV24" s="320">
        <v>1416.8630000000001</v>
      </c>
      <c r="BW24" s="317">
        <v>0</v>
      </c>
      <c r="BX24" s="319">
        <v>856.24900000000002</v>
      </c>
      <c r="BY24" s="320">
        <v>509.79500000000002</v>
      </c>
      <c r="BZ24" s="320">
        <v>2.375</v>
      </c>
      <c r="CA24" s="320">
        <v>-577.75700000000006</v>
      </c>
      <c r="CB24" s="320">
        <v>0</v>
      </c>
      <c r="CC24" s="320">
        <v>1434.0060000000001</v>
      </c>
      <c r="CD24" s="320">
        <v>1434.0060000000001</v>
      </c>
      <c r="CE24" s="321">
        <v>0</v>
      </c>
      <c r="CF24" s="322">
        <v>856.22900000000004</v>
      </c>
      <c r="CG24" s="320">
        <v>534.95799999999997</v>
      </c>
      <c r="CH24" s="320">
        <v>2.3849999999999998</v>
      </c>
      <c r="CI24" s="320">
        <v>-568.9380000000001</v>
      </c>
      <c r="CJ24" s="320">
        <v>0</v>
      </c>
      <c r="CK24" s="320">
        <v>1425.1670000000001</v>
      </c>
      <c r="CL24" s="320">
        <v>1425.1670000000001</v>
      </c>
      <c r="CM24" s="317">
        <v>0</v>
      </c>
      <c r="CN24" s="319">
        <v>1153.299</v>
      </c>
      <c r="CO24" s="320">
        <v>1096.9279999999999</v>
      </c>
      <c r="CP24" s="320">
        <v>3.9910000000000001</v>
      </c>
      <c r="CQ24" s="320">
        <v>396.62199999999996</v>
      </c>
      <c r="CR24" s="320">
        <v>0</v>
      </c>
      <c r="CS24" s="320">
        <v>756.67700000000002</v>
      </c>
      <c r="CT24" s="320">
        <v>756.67700000000002</v>
      </c>
      <c r="CU24" s="321">
        <v>0</v>
      </c>
      <c r="CV24" s="322">
        <v>2459.759</v>
      </c>
      <c r="CW24" s="320">
        <v>2307.4829999999997</v>
      </c>
      <c r="CX24" s="320">
        <v>6.2779999999999996</v>
      </c>
      <c r="CY24" s="320">
        <v>730.74199999999996</v>
      </c>
      <c r="CZ24" s="320">
        <v>0</v>
      </c>
      <c r="DA24" s="320">
        <v>1729.0170000000001</v>
      </c>
      <c r="DB24" s="320">
        <v>1729.0170000000001</v>
      </c>
      <c r="DC24" s="317">
        <v>0</v>
      </c>
      <c r="DD24" s="319">
        <v>3346.279</v>
      </c>
      <c r="DE24" s="320">
        <v>2458.826</v>
      </c>
      <c r="DF24" s="320">
        <v>7.4340000000000002</v>
      </c>
      <c r="DG24" s="320">
        <v>1648.643</v>
      </c>
      <c r="DH24" s="320">
        <v>0</v>
      </c>
      <c r="DI24" s="320">
        <v>1697.636</v>
      </c>
      <c r="DJ24" s="320">
        <v>1697.636</v>
      </c>
      <c r="DK24" s="321">
        <v>0</v>
      </c>
      <c r="DL24" s="318">
        <v>4587.0810000000001</v>
      </c>
      <c r="DM24" s="290">
        <v>3138.5529999999999</v>
      </c>
      <c r="DN24" s="289">
        <v>7.516</v>
      </c>
      <c r="DO24" s="289">
        <f>DL24-DP24-DQ24</f>
        <v>1939.942</v>
      </c>
      <c r="DP24" s="290">
        <v>0</v>
      </c>
      <c r="DQ24" s="289">
        <f>DR24+DS24</f>
        <v>2647.1390000000001</v>
      </c>
      <c r="DR24" s="290">
        <f>1840.853+617.928+188.358</f>
        <v>2647.1390000000001</v>
      </c>
      <c r="DS24" s="291">
        <v>0</v>
      </c>
      <c r="DT24" s="318">
        <f t="shared" ref="DT24:EA25" si="5">D24+L24+T24+AB24+AJ24+AR24+AZ24+BH24+BP24+BX24+CF24+CN24+CV24+DD24+DL24</f>
        <v>27311.290999999997</v>
      </c>
      <c r="DU24" s="290">
        <f t="shared" si="5"/>
        <v>21248.39</v>
      </c>
      <c r="DV24" s="289">
        <f t="shared" si="5"/>
        <v>62.14</v>
      </c>
      <c r="DW24" s="289">
        <f t="shared" si="5"/>
        <v>7535.9380000000001</v>
      </c>
      <c r="DX24" s="290">
        <f t="shared" si="5"/>
        <v>0</v>
      </c>
      <c r="DY24" s="289">
        <f t="shared" si="5"/>
        <v>19775.352999999996</v>
      </c>
      <c r="DZ24" s="290">
        <f t="shared" si="5"/>
        <v>19775.352999999996</v>
      </c>
      <c r="EA24" s="291">
        <f t="shared" si="5"/>
        <v>0</v>
      </c>
    </row>
    <row r="25" spans="1:131" ht="9" thickBot="1">
      <c r="A25" s="952"/>
      <c r="B25" s="298" t="s">
        <v>206</v>
      </c>
      <c r="C25" s="299" t="s">
        <v>202</v>
      </c>
      <c r="D25" s="300">
        <v>13542.84</v>
      </c>
      <c r="E25" s="301">
        <v>6985.56</v>
      </c>
      <c r="F25" s="301">
        <v>14.55</v>
      </c>
      <c r="G25" s="301">
        <v>6500.2090000000007</v>
      </c>
      <c r="H25" s="301">
        <v>0</v>
      </c>
      <c r="I25" s="301">
        <v>7042.6309999999994</v>
      </c>
      <c r="J25" s="301">
        <v>7042.6309999999994</v>
      </c>
      <c r="K25" s="302">
        <v>0</v>
      </c>
      <c r="L25" s="303">
        <v>13493.65</v>
      </c>
      <c r="M25" s="304">
        <v>6774</v>
      </c>
      <c r="N25" s="304">
        <v>12.15</v>
      </c>
      <c r="O25" s="304">
        <v>6174.7839999999997</v>
      </c>
      <c r="P25" s="304">
        <v>0</v>
      </c>
      <c r="Q25" s="304">
        <v>7318.866</v>
      </c>
      <c r="R25" s="304">
        <v>7318.866</v>
      </c>
      <c r="S25" s="305">
        <v>0</v>
      </c>
      <c r="T25" s="306">
        <v>13542.87</v>
      </c>
      <c r="U25" s="304">
        <v>7285.5199999999995</v>
      </c>
      <c r="V25" s="304">
        <v>12.99</v>
      </c>
      <c r="W25" s="304">
        <v>6097.4480000000012</v>
      </c>
      <c r="X25" s="304">
        <v>0</v>
      </c>
      <c r="Y25" s="304">
        <v>7445.4219999999996</v>
      </c>
      <c r="Z25" s="304">
        <v>7445.4219999999996</v>
      </c>
      <c r="AA25" s="299">
        <v>0</v>
      </c>
      <c r="AB25" s="303"/>
      <c r="AC25" s="304"/>
      <c r="AD25" s="304"/>
      <c r="AE25" s="304"/>
      <c r="AF25" s="304"/>
      <c r="AG25" s="304"/>
      <c r="AH25" s="304"/>
      <c r="AI25" s="305"/>
      <c r="AJ25" s="306">
        <v>13526.3</v>
      </c>
      <c r="AK25" s="304">
        <v>6844.73</v>
      </c>
      <c r="AL25" s="304">
        <v>12.57</v>
      </c>
      <c r="AM25" s="304">
        <v>6268.7389999999996</v>
      </c>
      <c r="AN25" s="304">
        <v>0</v>
      </c>
      <c r="AO25" s="304">
        <v>7257.5609999999997</v>
      </c>
      <c r="AP25" s="304">
        <v>7257.5609999999997</v>
      </c>
      <c r="AQ25" s="299">
        <v>0</v>
      </c>
      <c r="AR25" s="303">
        <v>-36.618000000000002</v>
      </c>
      <c r="AS25" s="304">
        <v>-32.142000000000003</v>
      </c>
      <c r="AT25" s="304">
        <v>-32.142000000000003</v>
      </c>
      <c r="AU25" s="304">
        <v>-36.618000000000002</v>
      </c>
      <c r="AV25" s="304">
        <v>0</v>
      </c>
      <c r="AW25" s="304">
        <v>0</v>
      </c>
      <c r="AX25" s="304">
        <v>0</v>
      </c>
      <c r="AY25" s="305">
        <v>0</v>
      </c>
      <c r="AZ25" s="306">
        <v>13089.1</v>
      </c>
      <c r="BA25" s="304">
        <v>5603.7699999999995</v>
      </c>
      <c r="BB25" s="304">
        <v>2.66</v>
      </c>
      <c r="BC25" s="304">
        <v>6315.4800000000005</v>
      </c>
      <c r="BD25" s="304">
        <v>0</v>
      </c>
      <c r="BE25" s="304">
        <v>6773.62</v>
      </c>
      <c r="BF25" s="304">
        <v>6773.62</v>
      </c>
      <c r="BG25" s="299">
        <v>0</v>
      </c>
      <c r="BH25" s="303"/>
      <c r="BI25" s="304"/>
      <c r="BJ25" s="304"/>
      <c r="BK25" s="304"/>
      <c r="BL25" s="304"/>
      <c r="BM25" s="304"/>
      <c r="BN25" s="304"/>
      <c r="BO25" s="305"/>
      <c r="BP25" s="306">
        <v>10434.92</v>
      </c>
      <c r="BQ25" s="304">
        <v>5059</v>
      </c>
      <c r="BR25" s="304">
        <v>1.74</v>
      </c>
      <c r="BS25" s="304">
        <v>4937.4890000000005</v>
      </c>
      <c r="BT25" s="304">
        <v>0</v>
      </c>
      <c r="BU25" s="304">
        <v>5497.4309999999996</v>
      </c>
      <c r="BV25" s="304">
        <v>5497.4309999999996</v>
      </c>
      <c r="BW25" s="299">
        <v>0</v>
      </c>
      <c r="BX25" s="303">
        <v>13044.13</v>
      </c>
      <c r="BY25" s="304">
        <v>5157.53</v>
      </c>
      <c r="BZ25" s="304">
        <v>5.16</v>
      </c>
      <c r="CA25" s="304">
        <v>7361.2459999999992</v>
      </c>
      <c r="CB25" s="304">
        <v>0</v>
      </c>
      <c r="CC25" s="304">
        <v>5682.884</v>
      </c>
      <c r="CD25" s="304">
        <v>5682.884</v>
      </c>
      <c r="CE25" s="305">
        <v>0</v>
      </c>
      <c r="CF25" s="306">
        <v>13044.13</v>
      </c>
      <c r="CG25" s="304">
        <v>5501.84</v>
      </c>
      <c r="CH25" s="304">
        <v>5.14</v>
      </c>
      <c r="CI25" s="304">
        <v>7409.3789999999999</v>
      </c>
      <c r="CJ25" s="304">
        <v>0</v>
      </c>
      <c r="CK25" s="304">
        <v>5634.7509999999993</v>
      </c>
      <c r="CL25" s="304">
        <v>5634.7509999999993</v>
      </c>
      <c r="CM25" s="299">
        <v>0</v>
      </c>
      <c r="CN25" s="303">
        <v>13108.01</v>
      </c>
      <c r="CO25" s="304">
        <v>6016.49</v>
      </c>
      <c r="CP25" s="304">
        <v>4.99</v>
      </c>
      <c r="CQ25" s="304">
        <v>10021.873</v>
      </c>
      <c r="CR25" s="304">
        <v>0</v>
      </c>
      <c r="CS25" s="304">
        <v>3086.1370000000002</v>
      </c>
      <c r="CT25" s="304">
        <v>3086.1370000000002</v>
      </c>
      <c r="CU25" s="305">
        <v>0</v>
      </c>
      <c r="CV25" s="306">
        <v>14046.99</v>
      </c>
      <c r="CW25" s="304">
        <v>6569.92</v>
      </c>
      <c r="CX25" s="304">
        <v>5.16</v>
      </c>
      <c r="CY25" s="304">
        <v>7701.4830000000002</v>
      </c>
      <c r="CZ25" s="304">
        <v>0</v>
      </c>
      <c r="DA25" s="304">
        <v>6345.5069999999996</v>
      </c>
      <c r="DB25" s="304">
        <v>6345.5069999999996</v>
      </c>
      <c r="DC25" s="299">
        <v>0</v>
      </c>
      <c r="DD25" s="303">
        <v>13517.214</v>
      </c>
      <c r="DE25" s="304">
        <v>6915.14</v>
      </c>
      <c r="DF25" s="304">
        <v>24.619999999999997</v>
      </c>
      <c r="DG25" s="304">
        <v>7000.3109999999997</v>
      </c>
      <c r="DH25" s="304">
        <v>0</v>
      </c>
      <c r="DI25" s="304">
        <v>6516.9030000000002</v>
      </c>
      <c r="DJ25" s="304">
        <v>6516.9030000000002</v>
      </c>
      <c r="DK25" s="305">
        <v>0</v>
      </c>
      <c r="DL25" s="300">
        <v>13533.48</v>
      </c>
      <c r="DM25" s="301">
        <v>7069.88</v>
      </c>
      <c r="DN25" s="301">
        <v>5.16</v>
      </c>
      <c r="DO25" s="301">
        <f>DL25-DP25-DQ25</f>
        <v>3587.1375000000007</v>
      </c>
      <c r="DP25" s="301">
        <v>0</v>
      </c>
      <c r="DQ25" s="289">
        <f>DR25+DS25</f>
        <v>9946.3424999999988</v>
      </c>
      <c r="DR25" s="301">
        <f>7014.04+2932.3025</f>
        <v>9946.3424999999988</v>
      </c>
      <c r="DS25" s="302">
        <v>0</v>
      </c>
      <c r="DT25" s="300">
        <f t="shared" si="5"/>
        <v>157887.01600000003</v>
      </c>
      <c r="DU25" s="301">
        <f t="shared" si="5"/>
        <v>75751.238000000012</v>
      </c>
      <c r="DV25" s="301">
        <f t="shared" si="5"/>
        <v>74.74799999999999</v>
      </c>
      <c r="DW25" s="301">
        <f t="shared" si="5"/>
        <v>79338.960500000001</v>
      </c>
      <c r="DX25" s="301">
        <f t="shared" si="5"/>
        <v>0</v>
      </c>
      <c r="DY25" s="289">
        <f t="shared" si="5"/>
        <v>78548.055499999988</v>
      </c>
      <c r="DZ25" s="301">
        <f t="shared" si="5"/>
        <v>78548.055499999988</v>
      </c>
      <c r="EA25" s="302">
        <f t="shared" si="5"/>
        <v>0</v>
      </c>
    </row>
    <row r="26" spans="1:131" ht="9.75">
      <c r="A26" s="950">
        <v>7</v>
      </c>
      <c r="B26" s="307" t="s">
        <v>210</v>
      </c>
      <c r="C26" s="308"/>
      <c r="D26" s="309"/>
      <c r="E26" s="310"/>
      <c r="F26" s="310"/>
      <c r="G26" s="310"/>
      <c r="H26" s="310"/>
      <c r="I26" s="323"/>
      <c r="J26" s="324"/>
      <c r="K26" s="325"/>
      <c r="L26" s="313"/>
      <c r="M26" s="314"/>
      <c r="N26" s="314"/>
      <c r="O26" s="314"/>
      <c r="P26" s="314"/>
      <c r="Q26" s="314"/>
      <c r="R26" s="314"/>
      <c r="S26" s="315"/>
      <c r="T26" s="316"/>
      <c r="U26" s="314"/>
      <c r="V26" s="314"/>
      <c r="W26" s="314"/>
      <c r="X26" s="314"/>
      <c r="Y26" s="314"/>
      <c r="Z26" s="314"/>
      <c r="AA26" s="308"/>
      <c r="AB26" s="313"/>
      <c r="AC26" s="314"/>
      <c r="AD26" s="314"/>
      <c r="AE26" s="314"/>
      <c r="AF26" s="314"/>
      <c r="AG26" s="314"/>
      <c r="AH26" s="314"/>
      <c r="AI26" s="315"/>
      <c r="AJ26" s="316"/>
      <c r="AK26" s="314"/>
      <c r="AL26" s="314"/>
      <c r="AM26" s="314"/>
      <c r="AN26" s="314"/>
      <c r="AO26" s="314"/>
      <c r="AP26" s="314"/>
      <c r="AQ26" s="308"/>
      <c r="AR26" s="313"/>
      <c r="AS26" s="314"/>
      <c r="AT26" s="314"/>
      <c r="AU26" s="314"/>
      <c r="AV26" s="314"/>
      <c r="AW26" s="314"/>
      <c r="AX26" s="314"/>
      <c r="AY26" s="315"/>
      <c r="AZ26" s="316"/>
      <c r="BA26" s="314"/>
      <c r="BB26" s="314"/>
      <c r="BC26" s="314"/>
      <c r="BD26" s="314"/>
      <c r="BE26" s="314"/>
      <c r="BF26" s="314"/>
      <c r="BG26" s="308"/>
      <c r="BH26" s="313"/>
      <c r="BI26" s="314"/>
      <c r="BJ26" s="314"/>
      <c r="BK26" s="314"/>
      <c r="BL26" s="314"/>
      <c r="BM26" s="314"/>
      <c r="BN26" s="314"/>
      <c r="BO26" s="315"/>
      <c r="BP26" s="316"/>
      <c r="BQ26" s="314"/>
      <c r="BR26" s="314"/>
      <c r="BS26" s="314"/>
      <c r="BT26" s="314"/>
      <c r="BU26" s="314"/>
      <c r="BV26" s="314"/>
      <c r="BW26" s="308"/>
      <c r="BX26" s="313"/>
      <c r="BY26" s="314"/>
      <c r="BZ26" s="314"/>
      <c r="CA26" s="314"/>
      <c r="CB26" s="314"/>
      <c r="CC26" s="314"/>
      <c r="CD26" s="314"/>
      <c r="CE26" s="315"/>
      <c r="CF26" s="316"/>
      <c r="CG26" s="314"/>
      <c r="CH26" s="314"/>
      <c r="CI26" s="314"/>
      <c r="CJ26" s="314"/>
      <c r="CK26" s="314"/>
      <c r="CL26" s="314"/>
      <c r="CM26" s="308"/>
      <c r="CN26" s="313"/>
      <c r="CO26" s="314"/>
      <c r="CP26" s="314"/>
      <c r="CQ26" s="314"/>
      <c r="CR26" s="314"/>
      <c r="CS26" s="314"/>
      <c r="CT26" s="314"/>
      <c r="CU26" s="315"/>
      <c r="CV26" s="316"/>
      <c r="CW26" s="314"/>
      <c r="CX26" s="314"/>
      <c r="CY26" s="314"/>
      <c r="CZ26" s="314"/>
      <c r="DA26" s="314"/>
      <c r="DB26" s="314"/>
      <c r="DC26" s="308"/>
      <c r="DD26" s="313"/>
      <c r="DE26" s="314"/>
      <c r="DF26" s="314"/>
      <c r="DG26" s="314"/>
      <c r="DH26" s="314"/>
      <c r="DI26" s="314"/>
      <c r="DJ26" s="314"/>
      <c r="DK26" s="315"/>
      <c r="DL26" s="309"/>
      <c r="DM26" s="310"/>
      <c r="DN26" s="310"/>
      <c r="DO26" s="310"/>
      <c r="DP26" s="310"/>
      <c r="DQ26" s="326"/>
      <c r="DR26" s="327"/>
      <c r="DS26" s="328"/>
      <c r="DT26" s="309"/>
      <c r="DU26" s="310"/>
      <c r="DV26" s="310"/>
      <c r="DW26" s="310"/>
      <c r="DX26" s="310"/>
      <c r="DY26" s="326"/>
      <c r="DZ26" s="327"/>
      <c r="EA26" s="328"/>
    </row>
    <row r="27" spans="1:131">
      <c r="A27" s="951"/>
      <c r="B27" s="286" t="s">
        <v>200</v>
      </c>
      <c r="C27" s="317" t="s">
        <v>165</v>
      </c>
      <c r="D27" s="318">
        <v>1876.354</v>
      </c>
      <c r="E27" s="290">
        <v>1810.0509999999999</v>
      </c>
      <c r="F27" s="289">
        <v>10.199</v>
      </c>
      <c r="G27" s="289">
        <v>683.47700000000009</v>
      </c>
      <c r="H27" s="290">
        <v>0</v>
      </c>
      <c r="I27" s="289">
        <v>1192.877</v>
      </c>
      <c r="J27" s="290">
        <v>1192.877</v>
      </c>
      <c r="K27" s="291">
        <v>0</v>
      </c>
      <c r="L27" s="319">
        <v>1823.6220000000001</v>
      </c>
      <c r="M27" s="320">
        <v>1725.9269999999999</v>
      </c>
      <c r="N27" s="320">
        <v>9.6549999999999994</v>
      </c>
      <c r="O27" s="320">
        <v>706.52600000000007</v>
      </c>
      <c r="P27" s="320">
        <v>0</v>
      </c>
      <c r="Q27" s="320">
        <v>1117.096</v>
      </c>
      <c r="R27" s="320">
        <v>1117.096</v>
      </c>
      <c r="S27" s="321">
        <v>0</v>
      </c>
      <c r="T27" s="322">
        <v>1663.896</v>
      </c>
      <c r="U27" s="320">
        <v>1494.2969999999998</v>
      </c>
      <c r="V27" s="320">
        <v>9.8699999999999992</v>
      </c>
      <c r="W27" s="320">
        <v>607.99099999999999</v>
      </c>
      <c r="X27" s="320">
        <v>0</v>
      </c>
      <c r="Y27" s="320">
        <v>1055.905</v>
      </c>
      <c r="Z27" s="320">
        <v>1055.905</v>
      </c>
      <c r="AA27" s="317">
        <v>0</v>
      </c>
      <c r="AB27" s="319"/>
      <c r="AC27" s="320"/>
      <c r="AD27" s="320"/>
      <c r="AE27" s="320"/>
      <c r="AF27" s="320"/>
      <c r="AG27" s="320"/>
      <c r="AH27" s="320"/>
      <c r="AI27" s="321"/>
      <c r="AJ27" s="322">
        <v>1467.0719999999999</v>
      </c>
      <c r="AK27" s="320">
        <v>1315.4260000000002</v>
      </c>
      <c r="AL27" s="320">
        <v>9.2360000000000007</v>
      </c>
      <c r="AM27" s="320">
        <v>321.7534999999998</v>
      </c>
      <c r="AN27" s="320">
        <v>0</v>
      </c>
      <c r="AO27" s="320">
        <v>1145.3185000000001</v>
      </c>
      <c r="AP27" s="320">
        <v>1145.3185000000001</v>
      </c>
      <c r="AQ27" s="317">
        <v>0</v>
      </c>
      <c r="AR27" s="319"/>
      <c r="AS27" s="320"/>
      <c r="AT27" s="320"/>
      <c r="AU27" s="320"/>
      <c r="AV27" s="320"/>
      <c r="AW27" s="320"/>
      <c r="AX27" s="320"/>
      <c r="AY27" s="321"/>
      <c r="AZ27" s="322">
        <v>424.14400000000001</v>
      </c>
      <c r="BA27" s="320">
        <v>309.49200000000002</v>
      </c>
      <c r="BB27" s="320">
        <v>5.13</v>
      </c>
      <c r="BC27" s="320">
        <v>-711.27399999999989</v>
      </c>
      <c r="BD27" s="320">
        <v>0</v>
      </c>
      <c r="BE27" s="320">
        <v>1135.4179999999999</v>
      </c>
      <c r="BF27" s="320">
        <v>1135.4179999999999</v>
      </c>
      <c r="BG27" s="317">
        <v>0</v>
      </c>
      <c r="BH27" s="319"/>
      <c r="BI27" s="320"/>
      <c r="BJ27" s="320"/>
      <c r="BK27" s="320"/>
      <c r="BL27" s="320"/>
      <c r="BM27" s="320"/>
      <c r="BN27" s="320"/>
      <c r="BO27" s="321"/>
      <c r="BP27" s="322">
        <v>267.089</v>
      </c>
      <c r="BQ27" s="320">
        <v>192.07599999999999</v>
      </c>
      <c r="BR27" s="320">
        <v>4.0449999999999999</v>
      </c>
      <c r="BS27" s="320">
        <v>-868.56700000000001</v>
      </c>
      <c r="BT27" s="320">
        <v>0</v>
      </c>
      <c r="BU27" s="320">
        <v>1135.6559999999999</v>
      </c>
      <c r="BV27" s="320">
        <v>1135.6559999999999</v>
      </c>
      <c r="BW27" s="317">
        <v>0</v>
      </c>
      <c r="BX27" s="319">
        <v>205.04499999999999</v>
      </c>
      <c r="BY27" s="320">
        <v>158.85300000000001</v>
      </c>
      <c r="BZ27" s="320">
        <v>3.4009999999999998</v>
      </c>
      <c r="CA27" s="320">
        <v>-925.76400000000001</v>
      </c>
      <c r="CB27" s="320">
        <v>0</v>
      </c>
      <c r="CC27" s="320">
        <v>1130.809</v>
      </c>
      <c r="CD27" s="320">
        <v>1130.809</v>
      </c>
      <c r="CE27" s="321">
        <v>0</v>
      </c>
      <c r="CF27" s="322">
        <v>239.595</v>
      </c>
      <c r="CG27" s="320">
        <v>182.37099999999998</v>
      </c>
      <c r="CH27" s="320">
        <v>3.8719999999999999</v>
      </c>
      <c r="CI27" s="320">
        <v>-860.47299999999996</v>
      </c>
      <c r="CJ27" s="320">
        <v>0</v>
      </c>
      <c r="CK27" s="320">
        <v>1100.068</v>
      </c>
      <c r="CL27" s="320">
        <v>1100.068</v>
      </c>
      <c r="CM27" s="317">
        <v>0</v>
      </c>
      <c r="CN27" s="319">
        <v>366.32400000000001</v>
      </c>
      <c r="CO27" s="320">
        <v>330.99399999999997</v>
      </c>
      <c r="CP27" s="320">
        <v>4.9160000000000004</v>
      </c>
      <c r="CQ27" s="320">
        <v>299.53500000000003</v>
      </c>
      <c r="CR27" s="320">
        <v>0</v>
      </c>
      <c r="CS27" s="320">
        <v>66.789000000000001</v>
      </c>
      <c r="CT27" s="320">
        <v>66.789000000000001</v>
      </c>
      <c r="CU27" s="321">
        <v>0</v>
      </c>
      <c r="CV27" s="322">
        <v>1287.3040000000001</v>
      </c>
      <c r="CW27" s="320">
        <v>1103.7570000000001</v>
      </c>
      <c r="CX27" s="320">
        <v>8.1120000000000001</v>
      </c>
      <c r="CY27" s="320">
        <v>169.88800000000015</v>
      </c>
      <c r="CZ27" s="320">
        <v>0</v>
      </c>
      <c r="DA27" s="320">
        <v>1117.4159999999999</v>
      </c>
      <c r="DB27" s="320">
        <v>1117.4159999999999</v>
      </c>
      <c r="DC27" s="317">
        <v>0</v>
      </c>
      <c r="DD27" s="319">
        <v>1671.0989999999999</v>
      </c>
      <c r="DE27" s="320">
        <v>1551.8580000000002</v>
      </c>
      <c r="DF27" s="320">
        <v>9.2650000000000006</v>
      </c>
      <c r="DG27" s="320">
        <v>557.36699999999996</v>
      </c>
      <c r="DH27" s="320">
        <v>0</v>
      </c>
      <c r="DI27" s="320">
        <v>1113.732</v>
      </c>
      <c r="DJ27" s="320">
        <v>1113.732</v>
      </c>
      <c r="DK27" s="321">
        <v>0</v>
      </c>
      <c r="DL27" s="318">
        <v>2403.8139999999999</v>
      </c>
      <c r="DM27" s="290">
        <v>2207.7160000000003</v>
      </c>
      <c r="DN27" s="289">
        <v>10.831</v>
      </c>
      <c r="DO27" s="289">
        <f>DL27-DP27-DQ27</f>
        <v>204.80600000000004</v>
      </c>
      <c r="DP27" s="290">
        <v>0</v>
      </c>
      <c r="DQ27" s="289">
        <f>DR27+DS27</f>
        <v>2199.0079999999998</v>
      </c>
      <c r="DR27" s="290">
        <f>1150.277+908.881+139.85</f>
        <v>2199.0079999999998</v>
      </c>
      <c r="DS27" s="291">
        <v>0</v>
      </c>
      <c r="DT27" s="318">
        <f t="shared" ref="DT27:EA29" si="6">D27+L27+T27+AB27+AJ27+AR27+AZ27+BH27+BP27+BX27+CF27+CN27+CV27+DD27+DL27</f>
        <v>13695.358000000002</v>
      </c>
      <c r="DU27" s="290">
        <f t="shared" si="6"/>
        <v>12382.818000000001</v>
      </c>
      <c r="DV27" s="289">
        <f t="shared" si="6"/>
        <v>88.531999999999996</v>
      </c>
      <c r="DW27" s="289">
        <f t="shared" si="6"/>
        <v>185.2655000000002</v>
      </c>
      <c r="DX27" s="290">
        <f t="shared" si="6"/>
        <v>0</v>
      </c>
      <c r="DY27" s="289">
        <f t="shared" si="6"/>
        <v>13510.092499999999</v>
      </c>
      <c r="DZ27" s="290">
        <f t="shared" si="6"/>
        <v>13510.092499999999</v>
      </c>
      <c r="EA27" s="291">
        <f t="shared" si="6"/>
        <v>0</v>
      </c>
    </row>
    <row r="28" spans="1:131">
      <c r="A28" s="951"/>
      <c r="B28" s="286" t="s">
        <v>206</v>
      </c>
      <c r="C28" s="317" t="s">
        <v>202</v>
      </c>
      <c r="D28" s="318">
        <v>449.76</v>
      </c>
      <c r="E28" s="290">
        <v>449.76</v>
      </c>
      <c r="F28" s="289">
        <v>3.23</v>
      </c>
      <c r="G28" s="289">
        <v>187.26400000000001</v>
      </c>
      <c r="H28" s="290">
        <v>0</v>
      </c>
      <c r="I28" s="289">
        <v>262.49599999999998</v>
      </c>
      <c r="J28" s="290">
        <v>262.49599999999998</v>
      </c>
      <c r="K28" s="291">
        <v>0</v>
      </c>
      <c r="L28" s="319">
        <v>439.07499999999999</v>
      </c>
      <c r="M28" s="320">
        <v>423.72999999999996</v>
      </c>
      <c r="N28" s="320">
        <v>3.02</v>
      </c>
      <c r="O28" s="320">
        <v>198.31</v>
      </c>
      <c r="P28" s="320">
        <v>0</v>
      </c>
      <c r="Q28" s="320">
        <v>240.76499999999999</v>
      </c>
      <c r="R28" s="320">
        <v>240.76499999999999</v>
      </c>
      <c r="S28" s="321">
        <v>0</v>
      </c>
      <c r="T28" s="322">
        <v>461.93599999999998</v>
      </c>
      <c r="U28" s="320">
        <v>463.52000000000004</v>
      </c>
      <c r="V28" s="320">
        <v>3.23</v>
      </c>
      <c r="W28" s="320">
        <v>185.66699999999997</v>
      </c>
      <c r="X28" s="320">
        <v>0</v>
      </c>
      <c r="Y28" s="320">
        <v>276.26900000000001</v>
      </c>
      <c r="Z28" s="320">
        <v>276.26900000000001</v>
      </c>
      <c r="AA28" s="317">
        <v>0</v>
      </c>
      <c r="AB28" s="319"/>
      <c r="AC28" s="320"/>
      <c r="AD28" s="320"/>
      <c r="AE28" s="320"/>
      <c r="AF28" s="320"/>
      <c r="AG28" s="320"/>
      <c r="AH28" s="320"/>
      <c r="AI28" s="321"/>
      <c r="AJ28" s="322">
        <v>304.37</v>
      </c>
      <c r="AK28" s="320">
        <v>304.37</v>
      </c>
      <c r="AL28" s="320">
        <v>3.12</v>
      </c>
      <c r="AM28" s="320">
        <v>188.42099999999999</v>
      </c>
      <c r="AN28" s="320">
        <v>0</v>
      </c>
      <c r="AO28" s="320">
        <v>115.949</v>
      </c>
      <c r="AP28" s="320">
        <v>115.949</v>
      </c>
      <c r="AQ28" s="317">
        <v>0</v>
      </c>
      <c r="AR28" s="319"/>
      <c r="AS28" s="320"/>
      <c r="AT28" s="320"/>
      <c r="AU28" s="320"/>
      <c r="AV28" s="320"/>
      <c r="AW28" s="320"/>
      <c r="AX28" s="320"/>
      <c r="AY28" s="321"/>
      <c r="AZ28" s="322">
        <v>20.89</v>
      </c>
      <c r="BA28" s="320">
        <v>20.89</v>
      </c>
      <c r="BB28" s="320">
        <v>0.56999999999999995</v>
      </c>
      <c r="BC28" s="320">
        <v>0.56899999999999906</v>
      </c>
      <c r="BD28" s="320">
        <v>0</v>
      </c>
      <c r="BE28" s="320">
        <v>20.321000000000002</v>
      </c>
      <c r="BF28" s="320">
        <v>20.321000000000002</v>
      </c>
      <c r="BG28" s="317">
        <v>0</v>
      </c>
      <c r="BH28" s="319"/>
      <c r="BI28" s="320"/>
      <c r="BJ28" s="320"/>
      <c r="BK28" s="320"/>
      <c r="BL28" s="320"/>
      <c r="BM28" s="320"/>
      <c r="BN28" s="320"/>
      <c r="BO28" s="321"/>
      <c r="BP28" s="322">
        <v>0</v>
      </c>
      <c r="BQ28" s="320">
        <v>0</v>
      </c>
      <c r="BR28" s="320">
        <v>0</v>
      </c>
      <c r="BS28" s="320">
        <v>0</v>
      </c>
      <c r="BT28" s="320">
        <v>0</v>
      </c>
      <c r="BU28" s="320">
        <v>0</v>
      </c>
      <c r="BV28" s="320">
        <v>0</v>
      </c>
      <c r="BW28" s="317">
        <v>0</v>
      </c>
      <c r="BX28" s="319">
        <v>0</v>
      </c>
      <c r="BY28" s="320">
        <v>0</v>
      </c>
      <c r="BZ28" s="320">
        <v>0</v>
      </c>
      <c r="CA28" s="320">
        <v>0</v>
      </c>
      <c r="CB28" s="320">
        <v>0</v>
      </c>
      <c r="CC28" s="320">
        <v>0</v>
      </c>
      <c r="CD28" s="320">
        <v>0</v>
      </c>
      <c r="CE28" s="321">
        <v>0</v>
      </c>
      <c r="CF28" s="322">
        <v>0</v>
      </c>
      <c r="CG28" s="320">
        <v>0</v>
      </c>
      <c r="CH28" s="320">
        <v>0</v>
      </c>
      <c r="CI28" s="320">
        <v>0</v>
      </c>
      <c r="CJ28" s="320">
        <v>0</v>
      </c>
      <c r="CK28" s="320">
        <v>0</v>
      </c>
      <c r="CL28" s="320">
        <v>0</v>
      </c>
      <c r="CM28" s="317">
        <v>0</v>
      </c>
      <c r="CN28" s="319">
        <v>8.4600000000000009</v>
      </c>
      <c r="CO28" s="320">
        <v>8.4599999999999991</v>
      </c>
      <c r="CP28" s="320">
        <v>0.83</v>
      </c>
      <c r="CQ28" s="320">
        <v>1.5900000000000007</v>
      </c>
      <c r="CR28" s="320">
        <v>0</v>
      </c>
      <c r="CS28" s="320">
        <v>6.87</v>
      </c>
      <c r="CT28" s="320">
        <v>6.87</v>
      </c>
      <c r="CU28" s="321">
        <v>0</v>
      </c>
      <c r="CV28" s="322">
        <v>28.05</v>
      </c>
      <c r="CW28" s="320">
        <v>28.05</v>
      </c>
      <c r="CX28" s="320">
        <v>3.23</v>
      </c>
      <c r="CY28" s="320">
        <v>3.4600000000000009</v>
      </c>
      <c r="CZ28" s="320">
        <v>0</v>
      </c>
      <c r="DA28" s="320">
        <v>24.59</v>
      </c>
      <c r="DB28" s="320">
        <v>24.59</v>
      </c>
      <c r="DC28" s="317">
        <v>0</v>
      </c>
      <c r="DD28" s="319">
        <v>29.93</v>
      </c>
      <c r="DE28" s="320">
        <v>29.93</v>
      </c>
      <c r="DF28" s="320">
        <v>3.12</v>
      </c>
      <c r="DG28" s="320">
        <v>3.120000000000001</v>
      </c>
      <c r="DH28" s="320">
        <v>0</v>
      </c>
      <c r="DI28" s="320">
        <v>26.81</v>
      </c>
      <c r="DJ28" s="320">
        <v>26.81</v>
      </c>
      <c r="DK28" s="321">
        <v>0</v>
      </c>
      <c r="DL28" s="318">
        <v>3.23</v>
      </c>
      <c r="DM28" s="290">
        <v>3.23</v>
      </c>
      <c r="DN28" s="289">
        <v>3.23</v>
      </c>
      <c r="DO28" s="289">
        <f>DL28-DP28-DQ28</f>
        <v>3.23</v>
      </c>
      <c r="DP28" s="290">
        <v>0</v>
      </c>
      <c r="DQ28" s="289">
        <f>DR28+DS28</f>
        <v>0</v>
      </c>
      <c r="DR28" s="290">
        <v>0</v>
      </c>
      <c r="DS28" s="291">
        <v>0</v>
      </c>
      <c r="DT28" s="318">
        <f t="shared" si="6"/>
        <v>1745.7010000000002</v>
      </c>
      <c r="DU28" s="290">
        <f t="shared" si="6"/>
        <v>1731.9400000000003</v>
      </c>
      <c r="DV28" s="289">
        <f t="shared" si="6"/>
        <v>23.580000000000002</v>
      </c>
      <c r="DW28" s="289">
        <f t="shared" si="6"/>
        <v>771.63100000000009</v>
      </c>
      <c r="DX28" s="290">
        <f t="shared" si="6"/>
        <v>0</v>
      </c>
      <c r="DY28" s="289">
        <f t="shared" si="6"/>
        <v>974.06999999999994</v>
      </c>
      <c r="DZ28" s="290">
        <f t="shared" si="6"/>
        <v>974.06999999999994</v>
      </c>
      <c r="EA28" s="291">
        <f t="shared" si="6"/>
        <v>0</v>
      </c>
    </row>
    <row r="29" spans="1:131" ht="9" thickBot="1">
      <c r="A29" s="952"/>
      <c r="B29" s="298" t="s">
        <v>201</v>
      </c>
      <c r="C29" s="299" t="s">
        <v>202</v>
      </c>
      <c r="D29" s="300">
        <v>2802.6669999999999</v>
      </c>
      <c r="E29" s="301">
        <v>2719.5</v>
      </c>
      <c r="F29" s="301">
        <v>1.69</v>
      </c>
      <c r="G29" s="301">
        <v>-40.347000000000207</v>
      </c>
      <c r="H29" s="301">
        <v>0</v>
      </c>
      <c r="I29" s="301">
        <v>2843.0140000000001</v>
      </c>
      <c r="J29" s="301">
        <v>2843.0140000000001</v>
      </c>
      <c r="K29" s="302">
        <v>0</v>
      </c>
      <c r="L29" s="303">
        <v>2631.74</v>
      </c>
      <c r="M29" s="304">
        <v>2632.26</v>
      </c>
      <c r="N29" s="304">
        <v>1.59</v>
      </c>
      <c r="O29" s="304">
        <v>-218.64400000000023</v>
      </c>
      <c r="P29" s="304">
        <v>0</v>
      </c>
      <c r="Q29" s="304">
        <v>2850.384</v>
      </c>
      <c r="R29" s="304">
        <v>2850.384</v>
      </c>
      <c r="S29" s="305">
        <v>0</v>
      </c>
      <c r="T29" s="306">
        <v>3063.27</v>
      </c>
      <c r="U29" s="304">
        <v>2787.65</v>
      </c>
      <c r="V29" s="304">
        <v>1.69</v>
      </c>
      <c r="W29" s="304">
        <v>150.66699999999992</v>
      </c>
      <c r="X29" s="304">
        <v>0</v>
      </c>
      <c r="Y29" s="304">
        <v>2912.6030000000001</v>
      </c>
      <c r="Z29" s="304">
        <v>2912.6030000000001</v>
      </c>
      <c r="AA29" s="299">
        <v>0</v>
      </c>
      <c r="AB29" s="303"/>
      <c r="AC29" s="304"/>
      <c r="AD29" s="304"/>
      <c r="AE29" s="304"/>
      <c r="AF29" s="304"/>
      <c r="AG29" s="304"/>
      <c r="AH29" s="304"/>
      <c r="AI29" s="305"/>
      <c r="AJ29" s="306">
        <v>2906.056</v>
      </c>
      <c r="AK29" s="304">
        <v>2663.6099999999997</v>
      </c>
      <c r="AL29" s="304">
        <v>1.64</v>
      </c>
      <c r="AM29" s="304">
        <v>-183.13439999999991</v>
      </c>
      <c r="AN29" s="304">
        <v>0</v>
      </c>
      <c r="AO29" s="304">
        <v>3089.1904</v>
      </c>
      <c r="AP29" s="304">
        <v>3089.1904</v>
      </c>
      <c r="AQ29" s="299">
        <v>0</v>
      </c>
      <c r="AR29" s="303"/>
      <c r="AS29" s="304"/>
      <c r="AT29" s="304"/>
      <c r="AU29" s="304"/>
      <c r="AV29" s="304"/>
      <c r="AW29" s="304"/>
      <c r="AX29" s="304"/>
      <c r="AY29" s="305"/>
      <c r="AZ29" s="306">
        <v>2832.2420000000002</v>
      </c>
      <c r="BA29" s="304">
        <v>2578.23</v>
      </c>
      <c r="BB29" s="304">
        <v>1.69</v>
      </c>
      <c r="BC29" s="304">
        <v>-86.238999999999578</v>
      </c>
      <c r="BD29" s="304">
        <v>0</v>
      </c>
      <c r="BE29" s="304">
        <v>2918.4809999999998</v>
      </c>
      <c r="BF29" s="304">
        <v>2918.4809999999998</v>
      </c>
      <c r="BG29" s="299">
        <v>0</v>
      </c>
      <c r="BH29" s="303"/>
      <c r="BI29" s="304"/>
      <c r="BJ29" s="304"/>
      <c r="BK29" s="304"/>
      <c r="BL29" s="304"/>
      <c r="BM29" s="304"/>
      <c r="BN29" s="304"/>
      <c r="BO29" s="305"/>
      <c r="BP29" s="306">
        <v>2422.498</v>
      </c>
      <c r="BQ29" s="304">
        <v>2439.85</v>
      </c>
      <c r="BR29" s="304">
        <v>1.64</v>
      </c>
      <c r="BS29" s="304">
        <v>-391.12599999999975</v>
      </c>
      <c r="BT29" s="304">
        <v>0</v>
      </c>
      <c r="BU29" s="304">
        <v>2813.6239999999998</v>
      </c>
      <c r="BV29" s="304">
        <v>2813.6239999999998</v>
      </c>
      <c r="BW29" s="299">
        <v>0</v>
      </c>
      <c r="BX29" s="303">
        <v>2061.17</v>
      </c>
      <c r="BY29" s="304">
        <v>2061.17</v>
      </c>
      <c r="BZ29" s="304">
        <v>1.46</v>
      </c>
      <c r="CA29" s="304">
        <v>-677.78200000000015</v>
      </c>
      <c r="CB29" s="304">
        <v>0</v>
      </c>
      <c r="CC29" s="304">
        <v>2738.9520000000002</v>
      </c>
      <c r="CD29" s="304">
        <v>2738.9520000000002</v>
      </c>
      <c r="CE29" s="305"/>
      <c r="CF29" s="306">
        <v>2290.34</v>
      </c>
      <c r="CG29" s="304">
        <v>2290.34</v>
      </c>
      <c r="CH29" s="304">
        <v>1.69</v>
      </c>
      <c r="CI29" s="304">
        <v>25.06650000000036</v>
      </c>
      <c r="CJ29" s="304">
        <v>0</v>
      </c>
      <c r="CK29" s="304">
        <v>2265.2734999999998</v>
      </c>
      <c r="CL29" s="304">
        <v>2265.2734999999998</v>
      </c>
      <c r="CM29" s="299">
        <v>0</v>
      </c>
      <c r="CN29" s="303">
        <v>3022.069</v>
      </c>
      <c r="CO29" s="304">
        <v>2444.31</v>
      </c>
      <c r="CP29" s="304">
        <v>1.64</v>
      </c>
      <c r="CQ29" s="304">
        <v>2676.9290000000001</v>
      </c>
      <c r="CR29" s="304">
        <v>0</v>
      </c>
      <c r="CS29" s="304">
        <v>345.14</v>
      </c>
      <c r="CT29" s="304">
        <v>345.14</v>
      </c>
      <c r="CU29" s="305">
        <v>0</v>
      </c>
      <c r="CV29" s="306">
        <v>2698.616</v>
      </c>
      <c r="CW29" s="304">
        <v>2556.77</v>
      </c>
      <c r="CX29" s="304">
        <v>1.69</v>
      </c>
      <c r="CY29" s="304">
        <v>178.6880000000001</v>
      </c>
      <c r="CZ29" s="304">
        <v>0</v>
      </c>
      <c r="DA29" s="304">
        <v>2519.9279999999999</v>
      </c>
      <c r="DB29" s="304">
        <v>2519.9279999999999</v>
      </c>
      <c r="DC29" s="299">
        <v>0</v>
      </c>
      <c r="DD29" s="303">
        <v>2690.82</v>
      </c>
      <c r="DE29" s="304">
        <v>2604.9299999999998</v>
      </c>
      <c r="DF29" s="304">
        <v>1.64</v>
      </c>
      <c r="DG29" s="304">
        <v>232.32300000000032</v>
      </c>
      <c r="DH29" s="304">
        <v>0</v>
      </c>
      <c r="DI29" s="304">
        <v>2458.4969999999998</v>
      </c>
      <c r="DJ29" s="304">
        <v>2458.4969999999998</v>
      </c>
      <c r="DK29" s="305">
        <v>0</v>
      </c>
      <c r="DL29" s="300">
        <v>2642.52</v>
      </c>
      <c r="DM29" s="301">
        <v>2642.52</v>
      </c>
      <c r="DN29" s="301">
        <v>1.69</v>
      </c>
      <c r="DO29" s="301">
        <f>DL29-DP29-DQ29</f>
        <v>-2275.8820000000001</v>
      </c>
      <c r="DP29" s="301">
        <v>0</v>
      </c>
      <c r="DQ29" s="289">
        <f>DR29+DS29</f>
        <v>4918.402</v>
      </c>
      <c r="DR29" s="301">
        <f>2763.552+2154.85</f>
        <v>4918.402</v>
      </c>
      <c r="DS29" s="302">
        <v>0</v>
      </c>
      <c r="DT29" s="300">
        <f t="shared" si="6"/>
        <v>32064.008000000005</v>
      </c>
      <c r="DU29" s="301">
        <f t="shared" si="6"/>
        <v>30421.140000000003</v>
      </c>
      <c r="DV29" s="301">
        <f t="shared" si="6"/>
        <v>19.750000000000004</v>
      </c>
      <c r="DW29" s="301">
        <f t="shared" si="6"/>
        <v>-609.48089999999911</v>
      </c>
      <c r="DX29" s="301">
        <f t="shared" si="6"/>
        <v>0</v>
      </c>
      <c r="DY29" s="289">
        <f t="shared" si="6"/>
        <v>32673.488899999997</v>
      </c>
      <c r="DZ29" s="301">
        <f t="shared" si="6"/>
        <v>32673.488899999997</v>
      </c>
      <c r="EA29" s="302">
        <f t="shared" si="6"/>
        <v>0</v>
      </c>
    </row>
    <row r="30" spans="1:131" ht="9.75">
      <c r="A30" s="950">
        <v>8</v>
      </c>
      <c r="B30" s="307" t="s">
        <v>211</v>
      </c>
      <c r="C30" s="308"/>
      <c r="D30" s="309"/>
      <c r="E30" s="310"/>
      <c r="F30" s="310"/>
      <c r="G30" s="310"/>
      <c r="H30" s="310"/>
      <c r="I30" s="323"/>
      <c r="J30" s="324"/>
      <c r="K30" s="325"/>
      <c r="L30" s="313"/>
      <c r="M30" s="314"/>
      <c r="N30" s="314"/>
      <c r="O30" s="314"/>
      <c r="P30" s="314"/>
      <c r="Q30" s="314"/>
      <c r="R30" s="314"/>
      <c r="S30" s="315"/>
      <c r="T30" s="316"/>
      <c r="U30" s="314"/>
      <c r="V30" s="314"/>
      <c r="W30" s="314"/>
      <c r="X30" s="314"/>
      <c r="Y30" s="314"/>
      <c r="Z30" s="314"/>
      <c r="AA30" s="308"/>
      <c r="AB30" s="313"/>
      <c r="AC30" s="314"/>
      <c r="AD30" s="314"/>
      <c r="AE30" s="314"/>
      <c r="AF30" s="314"/>
      <c r="AG30" s="314"/>
      <c r="AH30" s="314"/>
      <c r="AI30" s="315"/>
      <c r="AJ30" s="316"/>
      <c r="AK30" s="314"/>
      <c r="AL30" s="314"/>
      <c r="AM30" s="314"/>
      <c r="AN30" s="314"/>
      <c r="AO30" s="314"/>
      <c r="AP30" s="314"/>
      <c r="AQ30" s="308"/>
      <c r="AR30" s="313"/>
      <c r="AS30" s="314"/>
      <c r="AT30" s="314"/>
      <c r="AU30" s="314"/>
      <c r="AV30" s="314"/>
      <c r="AW30" s="314"/>
      <c r="AX30" s="314"/>
      <c r="AY30" s="315"/>
      <c r="AZ30" s="316"/>
      <c r="BA30" s="314"/>
      <c r="BB30" s="314"/>
      <c r="BC30" s="314"/>
      <c r="BD30" s="314"/>
      <c r="BE30" s="314"/>
      <c r="BF30" s="314"/>
      <c r="BG30" s="308"/>
      <c r="BH30" s="313"/>
      <c r="BI30" s="314"/>
      <c r="BJ30" s="314"/>
      <c r="BK30" s="314"/>
      <c r="BL30" s="314"/>
      <c r="BM30" s="314"/>
      <c r="BN30" s="314"/>
      <c r="BO30" s="315"/>
      <c r="BP30" s="316"/>
      <c r="BQ30" s="314"/>
      <c r="BR30" s="314"/>
      <c r="BS30" s="314"/>
      <c r="BT30" s="314"/>
      <c r="BU30" s="314"/>
      <c r="BV30" s="314"/>
      <c r="BW30" s="308"/>
      <c r="BX30" s="313"/>
      <c r="BY30" s="314"/>
      <c r="BZ30" s="314"/>
      <c r="CA30" s="314"/>
      <c r="CB30" s="314"/>
      <c r="CC30" s="314"/>
      <c r="CD30" s="314"/>
      <c r="CE30" s="315"/>
      <c r="CF30" s="316"/>
      <c r="CG30" s="314"/>
      <c r="CH30" s="314"/>
      <c r="CI30" s="314"/>
      <c r="CJ30" s="314"/>
      <c r="CK30" s="314"/>
      <c r="CL30" s="314"/>
      <c r="CM30" s="308"/>
      <c r="CN30" s="313"/>
      <c r="CO30" s="314"/>
      <c r="CP30" s="314"/>
      <c r="CQ30" s="314"/>
      <c r="CR30" s="314"/>
      <c r="CS30" s="314"/>
      <c r="CT30" s="314"/>
      <c r="CU30" s="315"/>
      <c r="CV30" s="316"/>
      <c r="CW30" s="314"/>
      <c r="CX30" s="314"/>
      <c r="CY30" s="314"/>
      <c r="CZ30" s="314"/>
      <c r="DA30" s="314"/>
      <c r="DB30" s="314"/>
      <c r="DC30" s="308"/>
      <c r="DD30" s="313"/>
      <c r="DE30" s="314"/>
      <c r="DF30" s="314"/>
      <c r="DG30" s="314"/>
      <c r="DH30" s="314"/>
      <c r="DI30" s="314"/>
      <c r="DJ30" s="314"/>
      <c r="DK30" s="315"/>
      <c r="DL30" s="309"/>
      <c r="DM30" s="310"/>
      <c r="DN30" s="310"/>
      <c r="DO30" s="310"/>
      <c r="DP30" s="310"/>
      <c r="DQ30" s="326"/>
      <c r="DR30" s="327"/>
      <c r="DS30" s="328"/>
      <c r="DT30" s="309"/>
      <c r="DU30" s="310"/>
      <c r="DV30" s="310"/>
      <c r="DW30" s="310"/>
      <c r="DX30" s="310"/>
      <c r="DY30" s="326"/>
      <c r="DZ30" s="327"/>
      <c r="EA30" s="328"/>
    </row>
    <row r="31" spans="1:131">
      <c r="A31" s="951"/>
      <c r="B31" s="286" t="s">
        <v>200</v>
      </c>
      <c r="C31" s="317" t="s">
        <v>165</v>
      </c>
      <c r="D31" s="318">
        <v>85.721000000000004</v>
      </c>
      <c r="E31" s="290">
        <v>85.721000000000004</v>
      </c>
      <c r="F31" s="289">
        <v>16.655999999999999</v>
      </c>
      <c r="G31" s="289">
        <v>50.781000000000006</v>
      </c>
      <c r="H31" s="290">
        <v>0</v>
      </c>
      <c r="I31" s="289">
        <v>34.94</v>
      </c>
      <c r="J31" s="290">
        <v>34.94</v>
      </c>
      <c r="K31" s="291">
        <v>0</v>
      </c>
      <c r="L31" s="319">
        <v>74.47</v>
      </c>
      <c r="M31" s="320">
        <v>74.47</v>
      </c>
      <c r="N31" s="320">
        <v>15.507999999999999</v>
      </c>
      <c r="O31" s="320">
        <v>40.985999999999997</v>
      </c>
      <c r="P31" s="320">
        <v>0</v>
      </c>
      <c r="Q31" s="320">
        <v>33.484000000000002</v>
      </c>
      <c r="R31" s="320">
        <v>33.484000000000002</v>
      </c>
      <c r="S31" s="321">
        <v>0</v>
      </c>
      <c r="T31" s="322">
        <v>86.555000000000007</v>
      </c>
      <c r="U31" s="320">
        <v>86.555000000000007</v>
      </c>
      <c r="V31" s="320">
        <v>15.802</v>
      </c>
      <c r="W31" s="320">
        <v>41.215000000000003</v>
      </c>
      <c r="X31" s="320">
        <v>0</v>
      </c>
      <c r="Y31" s="320">
        <v>45.34</v>
      </c>
      <c r="Z31" s="320">
        <v>45.34</v>
      </c>
      <c r="AA31" s="317">
        <v>0</v>
      </c>
      <c r="AB31" s="319"/>
      <c r="AC31" s="320"/>
      <c r="AD31" s="320"/>
      <c r="AE31" s="320"/>
      <c r="AF31" s="320"/>
      <c r="AG31" s="320"/>
      <c r="AH31" s="320"/>
      <c r="AI31" s="321"/>
      <c r="AJ31" s="322">
        <v>78.292000000000002</v>
      </c>
      <c r="AK31" s="320">
        <v>78.292000000000002</v>
      </c>
      <c r="AL31" s="320">
        <v>15.125</v>
      </c>
      <c r="AM31" s="320">
        <v>38.706000000000003</v>
      </c>
      <c r="AN31" s="320">
        <v>0</v>
      </c>
      <c r="AO31" s="320">
        <v>39.585999999999999</v>
      </c>
      <c r="AP31" s="320">
        <v>39.585999999999999</v>
      </c>
      <c r="AQ31" s="317">
        <v>0</v>
      </c>
      <c r="AR31" s="319"/>
      <c r="AS31" s="320"/>
      <c r="AT31" s="320"/>
      <c r="AU31" s="320"/>
      <c r="AV31" s="320"/>
      <c r="AW31" s="320"/>
      <c r="AX31" s="320"/>
      <c r="AY31" s="321"/>
      <c r="AZ31" s="322">
        <v>78.492999999999995</v>
      </c>
      <c r="BA31" s="320">
        <v>78.492999999999995</v>
      </c>
      <c r="BB31" s="320">
        <v>14.257999999999999</v>
      </c>
      <c r="BC31" s="320">
        <v>42.365999999999993</v>
      </c>
      <c r="BD31" s="320">
        <v>0</v>
      </c>
      <c r="BE31" s="320">
        <v>36.127000000000002</v>
      </c>
      <c r="BF31" s="320">
        <v>36.127000000000002</v>
      </c>
      <c r="BG31" s="317">
        <v>0</v>
      </c>
      <c r="BH31" s="319"/>
      <c r="BI31" s="320"/>
      <c r="BJ31" s="320"/>
      <c r="BK31" s="320"/>
      <c r="BL31" s="320"/>
      <c r="BM31" s="320"/>
      <c r="BN31" s="320"/>
      <c r="BO31" s="321"/>
      <c r="BP31" s="322">
        <v>69.296000000000006</v>
      </c>
      <c r="BQ31" s="320">
        <v>69.296000000000006</v>
      </c>
      <c r="BR31" s="320">
        <v>12.683999999999999</v>
      </c>
      <c r="BS31" s="320">
        <v>41.521000000000008</v>
      </c>
      <c r="BT31" s="320">
        <v>0</v>
      </c>
      <c r="BU31" s="320">
        <v>27.774999999999999</v>
      </c>
      <c r="BV31" s="320">
        <v>27.774999999999999</v>
      </c>
      <c r="BW31" s="317">
        <v>0</v>
      </c>
      <c r="BX31" s="319">
        <v>64.624000000000009</v>
      </c>
      <c r="BY31" s="320">
        <v>64.624000000000009</v>
      </c>
      <c r="BZ31" s="320">
        <v>12.592000000000001</v>
      </c>
      <c r="CA31" s="320">
        <v>35.935000000000009</v>
      </c>
      <c r="CB31" s="320">
        <v>0</v>
      </c>
      <c r="CC31" s="320">
        <v>28.689</v>
      </c>
      <c r="CD31" s="320">
        <v>28.689</v>
      </c>
      <c r="CE31" s="321">
        <v>0</v>
      </c>
      <c r="CF31" s="322">
        <v>64.962000000000003</v>
      </c>
      <c r="CG31" s="320">
        <v>64.962000000000003</v>
      </c>
      <c r="CH31" s="320">
        <v>12.801</v>
      </c>
      <c r="CI31" s="320">
        <v>34.480000000000004</v>
      </c>
      <c r="CJ31" s="320">
        <v>0</v>
      </c>
      <c r="CK31" s="320">
        <v>30.481999999999999</v>
      </c>
      <c r="CL31" s="320">
        <v>30.481999999999999</v>
      </c>
      <c r="CM31" s="317">
        <v>0</v>
      </c>
      <c r="CN31" s="319">
        <v>67.09</v>
      </c>
      <c r="CO31" s="320">
        <v>67.09</v>
      </c>
      <c r="CP31" s="320">
        <v>12.991</v>
      </c>
      <c r="CQ31" s="320">
        <v>34.584000000000003</v>
      </c>
      <c r="CR31" s="320">
        <v>0</v>
      </c>
      <c r="CS31" s="320">
        <v>32.506</v>
      </c>
      <c r="CT31" s="320">
        <v>32.506</v>
      </c>
      <c r="CU31" s="321">
        <v>0</v>
      </c>
      <c r="CV31" s="322">
        <v>70.510000000000005</v>
      </c>
      <c r="CW31" s="320">
        <v>70.510000000000005</v>
      </c>
      <c r="CX31" s="320">
        <v>14.762</v>
      </c>
      <c r="CY31" s="320">
        <v>38.213000000000008</v>
      </c>
      <c r="CZ31" s="320">
        <v>0</v>
      </c>
      <c r="DA31" s="320">
        <v>32.296999999999997</v>
      </c>
      <c r="DB31" s="320">
        <v>32.296999999999997</v>
      </c>
      <c r="DC31" s="317">
        <v>0</v>
      </c>
      <c r="DD31" s="319">
        <v>77.138999999999996</v>
      </c>
      <c r="DE31" s="320">
        <v>77.138999999999996</v>
      </c>
      <c r="DF31" s="320">
        <v>15.481</v>
      </c>
      <c r="DG31" s="320">
        <v>39.080999999999996</v>
      </c>
      <c r="DH31" s="320">
        <v>0</v>
      </c>
      <c r="DI31" s="320">
        <v>38.058</v>
      </c>
      <c r="DJ31" s="320">
        <v>38.058</v>
      </c>
      <c r="DK31" s="321">
        <v>0</v>
      </c>
      <c r="DL31" s="318">
        <f>DM31</f>
        <v>85.703000000000003</v>
      </c>
      <c r="DM31" s="290">
        <v>85.703000000000003</v>
      </c>
      <c r="DN31" s="289">
        <v>17.510000000000002</v>
      </c>
      <c r="DO31" s="289">
        <f>DL31-DP31-DQ31</f>
        <v>44.606000000000002</v>
      </c>
      <c r="DP31" s="290">
        <v>0</v>
      </c>
      <c r="DQ31" s="289">
        <f>DR31+DS31</f>
        <v>41.097000000000001</v>
      </c>
      <c r="DR31" s="290">
        <v>41.097000000000001</v>
      </c>
      <c r="DS31" s="291">
        <v>0</v>
      </c>
      <c r="DT31" s="318">
        <f t="shared" ref="DT31:EA32" si="7">D31+L31+T31+AB31+AJ31+AR31+AZ31+BH31+BP31+BX31+CF31+CN31+CV31+DD31+DL31</f>
        <v>902.85500000000002</v>
      </c>
      <c r="DU31" s="290">
        <f t="shared" si="7"/>
        <v>902.85500000000002</v>
      </c>
      <c r="DV31" s="289">
        <f t="shared" si="7"/>
        <v>176.17</v>
      </c>
      <c r="DW31" s="289">
        <f t="shared" si="7"/>
        <v>482.47400000000005</v>
      </c>
      <c r="DX31" s="290">
        <f t="shared" si="7"/>
        <v>0</v>
      </c>
      <c r="DY31" s="289">
        <f t="shared" si="7"/>
        <v>420.38099999999997</v>
      </c>
      <c r="DZ31" s="290">
        <f t="shared" si="7"/>
        <v>420.38099999999997</v>
      </c>
      <c r="EA31" s="291">
        <f t="shared" si="7"/>
        <v>0</v>
      </c>
    </row>
    <row r="32" spans="1:131" ht="9" thickBot="1">
      <c r="A32" s="951"/>
      <c r="B32" s="286" t="s">
        <v>201</v>
      </c>
      <c r="C32" s="317" t="s">
        <v>202</v>
      </c>
      <c r="D32" s="300">
        <v>633.07000000000005</v>
      </c>
      <c r="E32" s="301">
        <v>633.07000000000005</v>
      </c>
      <c r="F32" s="301">
        <v>4.57</v>
      </c>
      <c r="G32" s="301">
        <v>94.701000000000022</v>
      </c>
      <c r="H32" s="301">
        <v>0</v>
      </c>
      <c r="I32" s="301">
        <v>538.36900000000003</v>
      </c>
      <c r="J32" s="301">
        <v>538.36900000000003</v>
      </c>
      <c r="K32" s="302">
        <v>0</v>
      </c>
      <c r="L32" s="319">
        <v>514.51</v>
      </c>
      <c r="M32" s="320">
        <v>514.51</v>
      </c>
      <c r="N32" s="320">
        <v>4.2699999999999996</v>
      </c>
      <c r="O32" s="320">
        <v>-5.4350000000000591</v>
      </c>
      <c r="P32" s="320">
        <v>0</v>
      </c>
      <c r="Q32" s="320">
        <v>519.94500000000005</v>
      </c>
      <c r="R32" s="320">
        <v>519.94500000000005</v>
      </c>
      <c r="S32" s="321">
        <v>0</v>
      </c>
      <c r="T32" s="322">
        <v>691.29000000000008</v>
      </c>
      <c r="U32" s="320">
        <v>691.29000000000008</v>
      </c>
      <c r="V32" s="320">
        <v>4.58</v>
      </c>
      <c r="W32" s="320">
        <v>-12.749999999999886</v>
      </c>
      <c r="X32" s="320">
        <v>0</v>
      </c>
      <c r="Y32" s="320">
        <v>704.04</v>
      </c>
      <c r="Z32" s="320">
        <v>704.04</v>
      </c>
      <c r="AA32" s="317">
        <v>0</v>
      </c>
      <c r="AB32" s="319"/>
      <c r="AC32" s="320"/>
      <c r="AD32" s="320"/>
      <c r="AE32" s="320"/>
      <c r="AF32" s="320"/>
      <c r="AG32" s="320"/>
      <c r="AH32" s="320"/>
      <c r="AI32" s="321"/>
      <c r="AJ32" s="322">
        <v>631.87</v>
      </c>
      <c r="AK32" s="320">
        <v>631.87</v>
      </c>
      <c r="AL32" s="320">
        <v>4.43</v>
      </c>
      <c r="AM32" s="320">
        <v>17.186000000000035</v>
      </c>
      <c r="AN32" s="320">
        <v>0</v>
      </c>
      <c r="AO32" s="320">
        <v>614.68399999999997</v>
      </c>
      <c r="AP32" s="320">
        <v>614.68399999999997</v>
      </c>
      <c r="AQ32" s="317">
        <v>0</v>
      </c>
      <c r="AR32" s="319"/>
      <c r="AS32" s="320"/>
      <c r="AT32" s="320"/>
      <c r="AU32" s="320"/>
      <c r="AV32" s="320"/>
      <c r="AW32" s="320"/>
      <c r="AX32" s="320"/>
      <c r="AY32" s="321"/>
      <c r="AZ32" s="322">
        <v>606.67000000000007</v>
      </c>
      <c r="BA32" s="320">
        <v>606.67000000000007</v>
      </c>
      <c r="BB32" s="320">
        <v>4.58</v>
      </c>
      <c r="BC32" s="320">
        <v>45.696000000000026</v>
      </c>
      <c r="BD32" s="320">
        <v>0</v>
      </c>
      <c r="BE32" s="320">
        <v>560.97400000000005</v>
      </c>
      <c r="BF32" s="320">
        <v>560.97400000000005</v>
      </c>
      <c r="BG32" s="317">
        <v>0</v>
      </c>
      <c r="BH32" s="319"/>
      <c r="BI32" s="320"/>
      <c r="BJ32" s="320"/>
      <c r="BK32" s="320"/>
      <c r="BL32" s="320"/>
      <c r="BM32" s="320"/>
      <c r="BN32" s="320"/>
      <c r="BO32" s="321"/>
      <c r="BP32" s="322">
        <v>523.46</v>
      </c>
      <c r="BQ32" s="320">
        <v>523.46</v>
      </c>
      <c r="BR32" s="320">
        <v>4.43</v>
      </c>
      <c r="BS32" s="320">
        <v>92.166000000000054</v>
      </c>
      <c r="BT32" s="320">
        <v>0</v>
      </c>
      <c r="BU32" s="320">
        <v>431.29399999999998</v>
      </c>
      <c r="BV32" s="320">
        <v>431.29399999999998</v>
      </c>
      <c r="BW32" s="317">
        <v>0</v>
      </c>
      <c r="BX32" s="319">
        <v>384.9</v>
      </c>
      <c r="BY32" s="320">
        <v>384.9</v>
      </c>
      <c r="BZ32" s="320">
        <v>4.58</v>
      </c>
      <c r="CA32" s="320">
        <v>-60.581000000000017</v>
      </c>
      <c r="CB32" s="320">
        <v>0</v>
      </c>
      <c r="CC32" s="320">
        <v>445.48099999999999</v>
      </c>
      <c r="CD32" s="320">
        <v>445.48099999999999</v>
      </c>
      <c r="CE32" s="321">
        <v>0</v>
      </c>
      <c r="CF32" s="322">
        <v>452.34</v>
      </c>
      <c r="CG32" s="320">
        <v>452.34</v>
      </c>
      <c r="CH32" s="320">
        <v>4.58</v>
      </c>
      <c r="CI32" s="320">
        <v>-20.986000000000047</v>
      </c>
      <c r="CJ32" s="320">
        <v>0</v>
      </c>
      <c r="CK32" s="320">
        <v>473.32600000000002</v>
      </c>
      <c r="CL32" s="320">
        <v>473.32600000000002</v>
      </c>
      <c r="CM32" s="317">
        <v>0</v>
      </c>
      <c r="CN32" s="319">
        <v>483.38</v>
      </c>
      <c r="CO32" s="320">
        <v>483.38</v>
      </c>
      <c r="CP32" s="320">
        <v>4.43</v>
      </c>
      <c r="CQ32" s="320">
        <v>-21.382000000000005</v>
      </c>
      <c r="CR32" s="320">
        <v>0</v>
      </c>
      <c r="CS32" s="320">
        <v>504.762</v>
      </c>
      <c r="CT32" s="320">
        <v>504.762</v>
      </c>
      <c r="CU32" s="321">
        <v>0</v>
      </c>
      <c r="CV32" s="322">
        <v>489.22</v>
      </c>
      <c r="CW32" s="320">
        <v>489.22</v>
      </c>
      <c r="CX32" s="320">
        <v>4.58</v>
      </c>
      <c r="CY32" s="320">
        <v>-12.294999999999959</v>
      </c>
      <c r="CZ32" s="320">
        <v>0</v>
      </c>
      <c r="DA32" s="320">
        <v>501.51499999999999</v>
      </c>
      <c r="DB32" s="320">
        <v>501.51499999999999</v>
      </c>
      <c r="DC32" s="317">
        <v>0</v>
      </c>
      <c r="DD32" s="319">
        <v>545.90000000000009</v>
      </c>
      <c r="DE32" s="320">
        <v>545.90000000000009</v>
      </c>
      <c r="DF32" s="320">
        <v>4.43</v>
      </c>
      <c r="DG32" s="320">
        <v>-45.06899999999996</v>
      </c>
      <c r="DH32" s="320">
        <v>0</v>
      </c>
      <c r="DI32" s="320">
        <v>590.96900000000005</v>
      </c>
      <c r="DJ32" s="320">
        <v>590.96900000000005</v>
      </c>
      <c r="DK32" s="321">
        <v>0</v>
      </c>
      <c r="DL32" s="318">
        <f>DM32</f>
        <v>587.54</v>
      </c>
      <c r="DM32" s="290">
        <v>587.54</v>
      </c>
      <c r="DN32" s="290">
        <v>4.58</v>
      </c>
      <c r="DO32" s="289">
        <f t="shared" ref="DO32" si="8">DL32-DP32-DQ32</f>
        <v>-50.615999999999985</v>
      </c>
      <c r="DP32" s="290">
        <v>0</v>
      </c>
      <c r="DQ32" s="289">
        <f>DR32+DS32</f>
        <v>638.15599999999995</v>
      </c>
      <c r="DR32" s="290">
        <v>638.15599999999995</v>
      </c>
      <c r="DS32" s="291">
        <v>0</v>
      </c>
      <c r="DT32" s="318">
        <f t="shared" si="7"/>
        <v>6544.1500000000005</v>
      </c>
      <c r="DU32" s="290">
        <f t="shared" si="7"/>
        <v>6544.1500000000005</v>
      </c>
      <c r="DV32" s="290">
        <f t="shared" si="7"/>
        <v>54.039999999999992</v>
      </c>
      <c r="DW32" s="289">
        <f t="shared" si="7"/>
        <v>20.635000000000218</v>
      </c>
      <c r="DX32" s="290">
        <f t="shared" si="7"/>
        <v>0</v>
      </c>
      <c r="DY32" s="289">
        <f t="shared" si="7"/>
        <v>6523.5150000000003</v>
      </c>
      <c r="DZ32" s="290">
        <f t="shared" si="7"/>
        <v>6523.5150000000003</v>
      </c>
      <c r="EA32" s="291">
        <f t="shared" si="7"/>
        <v>0</v>
      </c>
    </row>
    <row r="33" spans="1:131" ht="9.75">
      <c r="A33" s="950">
        <v>9</v>
      </c>
      <c r="B33" s="307" t="s">
        <v>212</v>
      </c>
      <c r="C33" s="308"/>
      <c r="D33" s="309"/>
      <c r="E33" s="310"/>
      <c r="F33" s="310"/>
      <c r="G33" s="310"/>
      <c r="H33" s="310"/>
      <c r="I33" s="311"/>
      <c r="J33" s="310"/>
      <c r="K33" s="312"/>
      <c r="L33" s="313"/>
      <c r="M33" s="314"/>
      <c r="N33" s="314"/>
      <c r="O33" s="314"/>
      <c r="P33" s="314"/>
      <c r="Q33" s="314"/>
      <c r="R33" s="314"/>
      <c r="S33" s="315"/>
      <c r="T33" s="316"/>
      <c r="U33" s="314"/>
      <c r="V33" s="314"/>
      <c r="W33" s="314"/>
      <c r="X33" s="314"/>
      <c r="Y33" s="314"/>
      <c r="Z33" s="314"/>
      <c r="AA33" s="308"/>
      <c r="AB33" s="313"/>
      <c r="AC33" s="314"/>
      <c r="AD33" s="314"/>
      <c r="AE33" s="314"/>
      <c r="AF33" s="314"/>
      <c r="AG33" s="314"/>
      <c r="AH33" s="314"/>
      <c r="AI33" s="315"/>
      <c r="AJ33" s="316"/>
      <c r="AK33" s="314"/>
      <c r="AL33" s="314"/>
      <c r="AM33" s="314"/>
      <c r="AN33" s="314"/>
      <c r="AO33" s="314"/>
      <c r="AP33" s="314"/>
      <c r="AQ33" s="308"/>
      <c r="AR33" s="313"/>
      <c r="AS33" s="314"/>
      <c r="AT33" s="314"/>
      <c r="AU33" s="314"/>
      <c r="AV33" s="314"/>
      <c r="AW33" s="314"/>
      <c r="AX33" s="314"/>
      <c r="AY33" s="315"/>
      <c r="AZ33" s="316"/>
      <c r="BA33" s="314"/>
      <c r="BB33" s="314"/>
      <c r="BC33" s="314"/>
      <c r="BD33" s="314"/>
      <c r="BE33" s="314"/>
      <c r="BF33" s="314"/>
      <c r="BG33" s="308"/>
      <c r="BH33" s="313"/>
      <c r="BI33" s="314"/>
      <c r="BJ33" s="314"/>
      <c r="BK33" s="314"/>
      <c r="BL33" s="314"/>
      <c r="BM33" s="314"/>
      <c r="BN33" s="314"/>
      <c r="BO33" s="315"/>
      <c r="BP33" s="316"/>
      <c r="BQ33" s="314"/>
      <c r="BR33" s="314"/>
      <c r="BS33" s="314"/>
      <c r="BT33" s="314"/>
      <c r="BU33" s="314"/>
      <c r="BV33" s="314"/>
      <c r="BW33" s="308"/>
      <c r="BX33" s="313"/>
      <c r="BY33" s="314"/>
      <c r="BZ33" s="314"/>
      <c r="CA33" s="314"/>
      <c r="CB33" s="314"/>
      <c r="CC33" s="314"/>
      <c r="CD33" s="314"/>
      <c r="CE33" s="315"/>
      <c r="CF33" s="316"/>
      <c r="CG33" s="314"/>
      <c r="CH33" s="314"/>
      <c r="CI33" s="314"/>
      <c r="CJ33" s="314"/>
      <c r="CK33" s="314"/>
      <c r="CL33" s="314"/>
      <c r="CM33" s="308"/>
      <c r="CN33" s="313"/>
      <c r="CO33" s="314"/>
      <c r="CP33" s="314"/>
      <c r="CQ33" s="314"/>
      <c r="CR33" s="314"/>
      <c r="CS33" s="314"/>
      <c r="CT33" s="314"/>
      <c r="CU33" s="315"/>
      <c r="CV33" s="316"/>
      <c r="CW33" s="314"/>
      <c r="CX33" s="314"/>
      <c r="CY33" s="314"/>
      <c r="CZ33" s="314"/>
      <c r="DA33" s="314"/>
      <c r="DB33" s="314"/>
      <c r="DC33" s="308"/>
      <c r="DD33" s="313"/>
      <c r="DE33" s="314"/>
      <c r="DF33" s="314"/>
      <c r="DG33" s="314"/>
      <c r="DH33" s="314"/>
      <c r="DI33" s="314"/>
      <c r="DJ33" s="314"/>
      <c r="DK33" s="315"/>
      <c r="DL33" s="309"/>
      <c r="DM33" s="310"/>
      <c r="DN33" s="310"/>
      <c r="DO33" s="310"/>
      <c r="DP33" s="310"/>
      <c r="DQ33" s="311"/>
      <c r="DR33" s="310"/>
      <c r="DS33" s="312"/>
      <c r="DT33" s="309"/>
      <c r="DU33" s="310"/>
      <c r="DV33" s="310"/>
      <c r="DW33" s="310"/>
      <c r="DX33" s="310"/>
      <c r="DY33" s="311"/>
      <c r="DZ33" s="310"/>
      <c r="EA33" s="312"/>
    </row>
    <row r="34" spans="1:131">
      <c r="A34" s="951"/>
      <c r="B34" s="286" t="s">
        <v>200</v>
      </c>
      <c r="C34" s="317" t="s">
        <v>165</v>
      </c>
      <c r="D34" s="318">
        <v>4097.25</v>
      </c>
      <c r="E34" s="290">
        <v>4097.25</v>
      </c>
      <c r="F34" s="289">
        <v>461.18599999999998</v>
      </c>
      <c r="G34" s="289">
        <v>1681.1680000000001</v>
      </c>
      <c r="H34" s="290">
        <v>0</v>
      </c>
      <c r="I34" s="289">
        <v>2416.0819999999999</v>
      </c>
      <c r="J34" s="290">
        <v>2416.0819999999999</v>
      </c>
      <c r="K34" s="291">
        <v>0</v>
      </c>
      <c r="L34" s="319">
        <v>3920.28</v>
      </c>
      <c r="M34" s="320">
        <v>3920.28</v>
      </c>
      <c r="N34" s="320">
        <v>434.99099999999999</v>
      </c>
      <c r="O34" s="320">
        <v>1453.8290000000002</v>
      </c>
      <c r="P34" s="320">
        <v>0</v>
      </c>
      <c r="Q34" s="320">
        <v>2466.451</v>
      </c>
      <c r="R34" s="320">
        <v>2466.451</v>
      </c>
      <c r="S34" s="321">
        <v>0</v>
      </c>
      <c r="T34" s="322">
        <v>3958.46</v>
      </c>
      <c r="U34" s="320">
        <v>3958.46</v>
      </c>
      <c r="V34" s="320">
        <v>473.17099999999999</v>
      </c>
      <c r="W34" s="320">
        <v>1457.0794999999998</v>
      </c>
      <c r="X34" s="320">
        <v>0</v>
      </c>
      <c r="Y34" s="320">
        <v>2501.3805000000002</v>
      </c>
      <c r="Z34" s="320">
        <v>2501.3805000000002</v>
      </c>
      <c r="AA34" s="317">
        <v>0</v>
      </c>
      <c r="AB34" s="319"/>
      <c r="AC34" s="320"/>
      <c r="AD34" s="320"/>
      <c r="AE34" s="320"/>
      <c r="AF34" s="320"/>
      <c r="AG34" s="320"/>
      <c r="AH34" s="320"/>
      <c r="AI34" s="321"/>
      <c r="AJ34" s="322">
        <v>3347.91</v>
      </c>
      <c r="AK34" s="320">
        <v>3347.91</v>
      </c>
      <c r="AL34" s="320">
        <v>456.85</v>
      </c>
      <c r="AM34" s="320">
        <v>1000.7779999999998</v>
      </c>
      <c r="AN34" s="320">
        <v>0</v>
      </c>
      <c r="AO34" s="320">
        <v>2347.1320000000001</v>
      </c>
      <c r="AP34" s="320">
        <v>2347.1320000000001</v>
      </c>
      <c r="AQ34" s="317">
        <v>0</v>
      </c>
      <c r="AR34" s="319">
        <v>-438.55199999999996</v>
      </c>
      <c r="AS34" s="320">
        <v>-438.55199999999996</v>
      </c>
      <c r="AT34" s="320">
        <v>-15.734999999999999</v>
      </c>
      <c r="AU34" s="320">
        <v>-438.55199999999996</v>
      </c>
      <c r="AV34" s="320">
        <v>0</v>
      </c>
      <c r="AW34" s="320">
        <v>0</v>
      </c>
      <c r="AX34" s="320">
        <v>0</v>
      </c>
      <c r="AY34" s="321">
        <v>0</v>
      </c>
      <c r="AZ34" s="322">
        <v>800.46499999999992</v>
      </c>
      <c r="BA34" s="320">
        <v>800.46499999999992</v>
      </c>
      <c r="BB34" s="320">
        <v>204.05</v>
      </c>
      <c r="BC34" s="320">
        <v>-1361.8260000000002</v>
      </c>
      <c r="BD34" s="320">
        <v>0</v>
      </c>
      <c r="BE34" s="320">
        <v>2162.2910000000002</v>
      </c>
      <c r="BF34" s="320">
        <v>2162.2910000000002</v>
      </c>
      <c r="BG34" s="317">
        <v>0</v>
      </c>
      <c r="BH34" s="319">
        <v>-1.881</v>
      </c>
      <c r="BI34" s="320">
        <v>-1.881</v>
      </c>
      <c r="BJ34" s="320">
        <v>-0.65600000000000003</v>
      </c>
      <c r="BK34" s="320">
        <v>-1.881</v>
      </c>
      <c r="BL34" s="320">
        <v>0</v>
      </c>
      <c r="BM34" s="320">
        <v>0</v>
      </c>
      <c r="BN34" s="320">
        <v>0</v>
      </c>
      <c r="BO34" s="321">
        <v>0</v>
      </c>
      <c r="BP34" s="322">
        <v>419.06599999999997</v>
      </c>
      <c r="BQ34" s="320">
        <v>419.06600000000003</v>
      </c>
      <c r="BR34" s="320">
        <v>109.997</v>
      </c>
      <c r="BS34" s="320">
        <v>-1702.8790000000001</v>
      </c>
      <c r="BT34" s="320">
        <v>0</v>
      </c>
      <c r="BU34" s="320">
        <v>2121.9450000000002</v>
      </c>
      <c r="BV34" s="320">
        <v>2121.9450000000002</v>
      </c>
      <c r="BW34" s="317">
        <v>0</v>
      </c>
      <c r="BX34" s="319">
        <v>286.09399999999999</v>
      </c>
      <c r="BY34" s="320">
        <v>286.09399999999999</v>
      </c>
      <c r="BZ34" s="320">
        <v>69.543999999999997</v>
      </c>
      <c r="CA34" s="320">
        <v>-1759.114</v>
      </c>
      <c r="CB34" s="320">
        <v>0</v>
      </c>
      <c r="CC34" s="320">
        <v>2045.2080000000001</v>
      </c>
      <c r="CD34" s="320">
        <v>2045.2080000000001</v>
      </c>
      <c r="CE34" s="321">
        <v>0</v>
      </c>
      <c r="CF34" s="322">
        <v>430.83300000000003</v>
      </c>
      <c r="CG34" s="320">
        <v>430.83299999999997</v>
      </c>
      <c r="CH34" s="320">
        <v>118.12299999999999</v>
      </c>
      <c r="CI34" s="320">
        <v>-1693.826</v>
      </c>
      <c r="CJ34" s="320">
        <v>0</v>
      </c>
      <c r="CK34" s="320">
        <v>2124.6590000000001</v>
      </c>
      <c r="CL34" s="320">
        <v>2124.6590000000001</v>
      </c>
      <c r="CM34" s="317">
        <v>0</v>
      </c>
      <c r="CN34" s="319">
        <v>991.62199999999996</v>
      </c>
      <c r="CO34" s="320">
        <v>991.62199999999996</v>
      </c>
      <c r="CP34" s="320">
        <v>198.54899999999998</v>
      </c>
      <c r="CQ34" s="320">
        <v>-244.56000000000006</v>
      </c>
      <c r="CR34" s="320">
        <v>0</v>
      </c>
      <c r="CS34" s="320">
        <v>1236.182</v>
      </c>
      <c r="CT34" s="320">
        <v>1236.182</v>
      </c>
      <c r="CU34" s="321">
        <v>0</v>
      </c>
      <c r="CV34" s="322">
        <v>2981.4789999999998</v>
      </c>
      <c r="CW34" s="320">
        <v>2981.4790000000003</v>
      </c>
      <c r="CX34" s="320">
        <v>401.38900000000001</v>
      </c>
      <c r="CY34" s="320">
        <v>636.62699999999995</v>
      </c>
      <c r="CZ34" s="320">
        <v>0</v>
      </c>
      <c r="DA34" s="320">
        <v>2344.8519999999999</v>
      </c>
      <c r="DB34" s="320">
        <v>2344.8519999999999</v>
      </c>
      <c r="DC34" s="317">
        <v>0</v>
      </c>
      <c r="DD34" s="319">
        <v>3702.06</v>
      </c>
      <c r="DE34" s="320">
        <v>3702.06</v>
      </c>
      <c r="DF34" s="320">
        <v>413.98199999999997</v>
      </c>
      <c r="DG34" s="320">
        <v>1291.5789999999997</v>
      </c>
      <c r="DH34" s="320">
        <v>0</v>
      </c>
      <c r="DI34" s="320">
        <v>2410.4810000000002</v>
      </c>
      <c r="DJ34" s="320">
        <v>2410.4810000000002</v>
      </c>
      <c r="DK34" s="321">
        <v>0</v>
      </c>
      <c r="DL34" s="318">
        <f>DM34</f>
        <v>4900.817</v>
      </c>
      <c r="DM34" s="290">
        <v>4900.817</v>
      </c>
      <c r="DN34" s="289">
        <v>478.40099999999995</v>
      </c>
      <c r="DO34" s="289">
        <f>DL34-DP34-DQ34</f>
        <v>1389.3094999999998</v>
      </c>
      <c r="DP34" s="290">
        <v>0</v>
      </c>
      <c r="DQ34" s="289">
        <f>DR34+DS34</f>
        <v>3511.5075000000002</v>
      </c>
      <c r="DR34" s="290">
        <f>2558.463+910.6765+6.273+36.095</f>
        <v>3511.5075000000002</v>
      </c>
      <c r="DS34" s="291">
        <v>0</v>
      </c>
      <c r="DT34" s="318">
        <f t="shared" ref="DT34:EA36" si="9">D34+L34+T34+AB34+AJ34+AR34+AZ34+BH34+BP34+BX34+CF34+CN34+CV34+DD34+DL34</f>
        <v>29395.903000000002</v>
      </c>
      <c r="DU34" s="290">
        <f t="shared" si="9"/>
        <v>29395.903000000002</v>
      </c>
      <c r="DV34" s="289">
        <f t="shared" si="9"/>
        <v>3803.8419999999996</v>
      </c>
      <c r="DW34" s="289">
        <f t="shared" si="9"/>
        <v>1707.7319999999991</v>
      </c>
      <c r="DX34" s="290">
        <f t="shared" si="9"/>
        <v>0</v>
      </c>
      <c r="DY34" s="289">
        <f t="shared" si="9"/>
        <v>27688.171000000002</v>
      </c>
      <c r="DZ34" s="290">
        <f t="shared" si="9"/>
        <v>27688.171000000002</v>
      </c>
      <c r="EA34" s="291">
        <f t="shared" si="9"/>
        <v>0</v>
      </c>
    </row>
    <row r="35" spans="1:131">
      <c r="A35" s="951"/>
      <c r="B35" s="286" t="s">
        <v>206</v>
      </c>
      <c r="C35" s="317" t="s">
        <v>202</v>
      </c>
      <c r="D35" s="318">
        <v>669.03</v>
      </c>
      <c r="E35" s="290">
        <v>669.03</v>
      </c>
      <c r="F35" s="289">
        <v>560.55999999999995</v>
      </c>
      <c r="G35" s="289">
        <v>669.03</v>
      </c>
      <c r="H35" s="290">
        <v>0</v>
      </c>
      <c r="I35" s="289">
        <v>0</v>
      </c>
      <c r="J35" s="290">
        <v>0</v>
      </c>
      <c r="K35" s="291">
        <v>0</v>
      </c>
      <c r="L35" s="319">
        <v>631.29</v>
      </c>
      <c r="M35" s="320">
        <v>631.29</v>
      </c>
      <c r="N35" s="320">
        <v>524.41</v>
      </c>
      <c r="O35" s="320">
        <v>631.29</v>
      </c>
      <c r="P35" s="320">
        <v>0</v>
      </c>
      <c r="Q35" s="320">
        <v>0</v>
      </c>
      <c r="R35" s="320">
        <v>0</v>
      </c>
      <c r="S35" s="321">
        <v>0</v>
      </c>
      <c r="T35" s="322">
        <v>679.28</v>
      </c>
      <c r="U35" s="320">
        <v>679.28</v>
      </c>
      <c r="V35" s="320">
        <v>572.4</v>
      </c>
      <c r="W35" s="320">
        <v>679.28</v>
      </c>
      <c r="X35" s="320">
        <v>0</v>
      </c>
      <c r="Y35" s="320">
        <v>0</v>
      </c>
      <c r="Z35" s="320">
        <v>0</v>
      </c>
      <c r="AA35" s="317">
        <v>0</v>
      </c>
      <c r="AB35" s="319"/>
      <c r="AC35" s="320"/>
      <c r="AD35" s="320"/>
      <c r="AE35" s="320"/>
      <c r="AF35" s="320"/>
      <c r="AG35" s="320"/>
      <c r="AH35" s="320"/>
      <c r="AI35" s="321"/>
      <c r="AJ35" s="322">
        <v>720.53999999999985</v>
      </c>
      <c r="AK35" s="320">
        <v>720.53999999999985</v>
      </c>
      <c r="AL35" s="320">
        <v>630.36999999999989</v>
      </c>
      <c r="AM35" s="320">
        <v>720.53999999999985</v>
      </c>
      <c r="AN35" s="320">
        <v>0</v>
      </c>
      <c r="AO35" s="320">
        <v>0</v>
      </c>
      <c r="AP35" s="320">
        <v>0</v>
      </c>
      <c r="AQ35" s="317">
        <v>0</v>
      </c>
      <c r="AR35" s="319">
        <v>-2.3340000000000001</v>
      </c>
      <c r="AS35" s="320">
        <v>-2.3340000000000001</v>
      </c>
      <c r="AT35" s="320">
        <v>-2.3340000000000001</v>
      </c>
      <c r="AU35" s="320">
        <v>-2.3340000000000001</v>
      </c>
      <c r="AV35" s="320">
        <v>0</v>
      </c>
      <c r="AW35" s="320">
        <v>0</v>
      </c>
      <c r="AX35" s="320">
        <v>0</v>
      </c>
      <c r="AY35" s="321">
        <v>0</v>
      </c>
      <c r="AZ35" s="322">
        <v>367.95</v>
      </c>
      <c r="BA35" s="320">
        <v>367.95</v>
      </c>
      <c r="BB35" s="320">
        <v>347.01</v>
      </c>
      <c r="BC35" s="320">
        <v>367.95</v>
      </c>
      <c r="BD35" s="320">
        <v>0</v>
      </c>
      <c r="BE35" s="320">
        <v>0</v>
      </c>
      <c r="BF35" s="320">
        <v>0</v>
      </c>
      <c r="BG35" s="317">
        <v>0</v>
      </c>
      <c r="BH35" s="319">
        <v>22.162000000000003</v>
      </c>
      <c r="BI35" s="320">
        <v>22.162000000000003</v>
      </c>
      <c r="BJ35" s="320">
        <v>-0.95100000000000007</v>
      </c>
      <c r="BK35" s="320">
        <v>22.162000000000003</v>
      </c>
      <c r="BL35" s="320">
        <v>0</v>
      </c>
      <c r="BM35" s="320">
        <v>0</v>
      </c>
      <c r="BN35" s="320">
        <v>0</v>
      </c>
      <c r="BO35" s="321">
        <v>0</v>
      </c>
      <c r="BP35" s="322">
        <v>15</v>
      </c>
      <c r="BQ35" s="320">
        <v>15</v>
      </c>
      <c r="BR35" s="320">
        <v>15</v>
      </c>
      <c r="BS35" s="320">
        <v>15</v>
      </c>
      <c r="BT35" s="320">
        <v>0</v>
      </c>
      <c r="BU35" s="320">
        <v>0</v>
      </c>
      <c r="BV35" s="320">
        <v>0</v>
      </c>
      <c r="BW35" s="317">
        <v>0</v>
      </c>
      <c r="BX35" s="319">
        <v>10</v>
      </c>
      <c r="BY35" s="320">
        <v>10</v>
      </c>
      <c r="BZ35" s="320">
        <v>10</v>
      </c>
      <c r="CA35" s="320">
        <v>10</v>
      </c>
      <c r="CB35" s="320">
        <v>0</v>
      </c>
      <c r="CC35" s="320">
        <v>0</v>
      </c>
      <c r="CD35" s="320">
        <v>0</v>
      </c>
      <c r="CE35" s="321">
        <v>0</v>
      </c>
      <c r="CF35" s="322">
        <v>10</v>
      </c>
      <c r="CG35" s="320">
        <v>10</v>
      </c>
      <c r="CH35" s="320">
        <v>10</v>
      </c>
      <c r="CI35" s="320">
        <v>10</v>
      </c>
      <c r="CJ35" s="320">
        <v>0</v>
      </c>
      <c r="CK35" s="320">
        <v>0</v>
      </c>
      <c r="CL35" s="320">
        <v>0</v>
      </c>
      <c r="CM35" s="317">
        <v>0</v>
      </c>
      <c r="CN35" s="319">
        <v>433.46000000000004</v>
      </c>
      <c r="CO35" s="320">
        <v>433.46000000000004</v>
      </c>
      <c r="CP35" s="320">
        <v>389.48</v>
      </c>
      <c r="CQ35" s="320">
        <v>433.46000000000004</v>
      </c>
      <c r="CR35" s="320">
        <v>0</v>
      </c>
      <c r="CS35" s="320">
        <v>0</v>
      </c>
      <c r="CT35" s="320">
        <v>0</v>
      </c>
      <c r="CU35" s="321">
        <v>0</v>
      </c>
      <c r="CV35" s="322">
        <v>651.92999999999995</v>
      </c>
      <c r="CW35" s="320">
        <v>651.92999999999995</v>
      </c>
      <c r="CX35" s="320">
        <v>571.38</v>
      </c>
      <c r="CY35" s="320">
        <v>651.92999999999995</v>
      </c>
      <c r="CZ35" s="320">
        <v>0</v>
      </c>
      <c r="DA35" s="320">
        <v>0</v>
      </c>
      <c r="DB35" s="320">
        <v>0</v>
      </c>
      <c r="DC35" s="317">
        <v>0</v>
      </c>
      <c r="DD35" s="319">
        <v>602.34999999999991</v>
      </c>
      <c r="DE35" s="320">
        <v>602.34999999999991</v>
      </c>
      <c r="DF35" s="320">
        <v>552.95999999999992</v>
      </c>
      <c r="DG35" s="320">
        <v>602.34999999999991</v>
      </c>
      <c r="DH35" s="320">
        <v>0</v>
      </c>
      <c r="DI35" s="320">
        <v>0</v>
      </c>
      <c r="DJ35" s="320">
        <v>0</v>
      </c>
      <c r="DK35" s="321">
        <v>0</v>
      </c>
      <c r="DL35" s="318">
        <f>DM35</f>
        <v>626.31999999999994</v>
      </c>
      <c r="DM35" s="290">
        <v>626.31999999999994</v>
      </c>
      <c r="DN35" s="289">
        <v>571.38</v>
      </c>
      <c r="DO35" s="289">
        <f>DL35-DP35-DQ35</f>
        <v>626.31999999999994</v>
      </c>
      <c r="DP35" s="290">
        <v>0</v>
      </c>
      <c r="DQ35" s="289">
        <f>DR35+DS35</f>
        <v>0</v>
      </c>
      <c r="DR35" s="290">
        <v>0</v>
      </c>
      <c r="DS35" s="291">
        <v>0</v>
      </c>
      <c r="DT35" s="318">
        <f t="shared" si="9"/>
        <v>5436.9779999999992</v>
      </c>
      <c r="DU35" s="290">
        <f t="shared" si="9"/>
        <v>5436.9779999999992</v>
      </c>
      <c r="DV35" s="289">
        <f t="shared" si="9"/>
        <v>4751.665</v>
      </c>
      <c r="DW35" s="289">
        <f t="shared" si="9"/>
        <v>5436.9779999999992</v>
      </c>
      <c r="DX35" s="290">
        <f t="shared" si="9"/>
        <v>0</v>
      </c>
      <c r="DY35" s="289">
        <f t="shared" si="9"/>
        <v>0</v>
      </c>
      <c r="DZ35" s="290">
        <f t="shared" si="9"/>
        <v>0</v>
      </c>
      <c r="EA35" s="291">
        <f t="shared" si="9"/>
        <v>0</v>
      </c>
    </row>
    <row r="36" spans="1:131" ht="9" thickBot="1">
      <c r="A36" s="952"/>
      <c r="B36" s="298" t="s">
        <v>201</v>
      </c>
      <c r="C36" s="299" t="s">
        <v>202</v>
      </c>
      <c r="D36" s="300">
        <v>449.87</v>
      </c>
      <c r="E36" s="301">
        <v>449.87</v>
      </c>
      <c r="F36" s="301">
        <v>22.63</v>
      </c>
      <c r="G36" s="301">
        <v>-1685.433</v>
      </c>
      <c r="H36" s="301">
        <v>0</v>
      </c>
      <c r="I36" s="301">
        <v>2135.3029999999999</v>
      </c>
      <c r="J36" s="301">
        <v>2135.3029999999999</v>
      </c>
      <c r="K36" s="302">
        <v>0</v>
      </c>
      <c r="L36" s="303">
        <v>1887.52</v>
      </c>
      <c r="M36" s="304">
        <v>1887.52</v>
      </c>
      <c r="N36" s="304">
        <v>21.18</v>
      </c>
      <c r="O36" s="304">
        <v>-251.51800000000003</v>
      </c>
      <c r="P36" s="304">
        <v>0</v>
      </c>
      <c r="Q36" s="304">
        <v>2139.038</v>
      </c>
      <c r="R36" s="304">
        <v>2139.038</v>
      </c>
      <c r="S36" s="305">
        <v>0</v>
      </c>
      <c r="T36" s="306">
        <v>1885.03</v>
      </c>
      <c r="U36" s="304">
        <v>1885.0300000000002</v>
      </c>
      <c r="V36" s="304">
        <v>18.690000000000001</v>
      </c>
      <c r="W36" s="304">
        <v>-247.02749999999992</v>
      </c>
      <c r="X36" s="304">
        <v>0</v>
      </c>
      <c r="Y36" s="304">
        <v>2132.0574999999999</v>
      </c>
      <c r="Z36" s="304">
        <v>2132.0574999999999</v>
      </c>
      <c r="AA36" s="299">
        <v>0</v>
      </c>
      <c r="AB36" s="303"/>
      <c r="AC36" s="304"/>
      <c r="AD36" s="304"/>
      <c r="AE36" s="304"/>
      <c r="AF36" s="304"/>
      <c r="AG36" s="304"/>
      <c r="AH36" s="304"/>
      <c r="AI36" s="305"/>
      <c r="AJ36" s="306">
        <v>1761.74</v>
      </c>
      <c r="AK36" s="304">
        <v>1761.74</v>
      </c>
      <c r="AL36" s="304">
        <v>18.09</v>
      </c>
      <c r="AM36" s="304">
        <v>-188.375</v>
      </c>
      <c r="AN36" s="304">
        <v>0</v>
      </c>
      <c r="AO36" s="304">
        <v>1950.115</v>
      </c>
      <c r="AP36" s="304">
        <v>1950.115</v>
      </c>
      <c r="AQ36" s="299">
        <v>0</v>
      </c>
      <c r="AR36" s="303">
        <v>0</v>
      </c>
      <c r="AS36" s="304">
        <v>0</v>
      </c>
      <c r="AT36" s="304">
        <v>0</v>
      </c>
      <c r="AU36" s="304">
        <v>0</v>
      </c>
      <c r="AV36" s="304">
        <v>0</v>
      </c>
      <c r="AW36" s="304">
        <v>0</v>
      </c>
      <c r="AX36" s="304">
        <v>0</v>
      </c>
      <c r="AY36" s="305">
        <v>0</v>
      </c>
      <c r="AZ36" s="306">
        <v>1696.14</v>
      </c>
      <c r="BA36" s="304">
        <v>1696.14</v>
      </c>
      <c r="BB36" s="304">
        <v>18.690000000000001</v>
      </c>
      <c r="BC36" s="304">
        <v>-39.087999999999965</v>
      </c>
      <c r="BD36" s="304">
        <v>0</v>
      </c>
      <c r="BE36" s="304">
        <v>1735.2280000000001</v>
      </c>
      <c r="BF36" s="304">
        <v>1735.2280000000001</v>
      </c>
      <c r="BG36" s="299">
        <v>0</v>
      </c>
      <c r="BH36" s="303">
        <v>213.45</v>
      </c>
      <c r="BI36" s="304">
        <v>213.45</v>
      </c>
      <c r="BJ36" s="304">
        <v>0</v>
      </c>
      <c r="BK36" s="304">
        <v>213.45</v>
      </c>
      <c r="BL36" s="304">
        <v>0</v>
      </c>
      <c r="BM36" s="304">
        <v>0</v>
      </c>
      <c r="BN36" s="304">
        <v>0</v>
      </c>
      <c r="BO36" s="305">
        <v>0</v>
      </c>
      <c r="BP36" s="306">
        <v>1611.44</v>
      </c>
      <c r="BQ36" s="304">
        <v>1611.4399999999998</v>
      </c>
      <c r="BR36" s="304">
        <v>18.09</v>
      </c>
      <c r="BS36" s="304">
        <v>-363.27599999999984</v>
      </c>
      <c r="BT36" s="304">
        <v>0</v>
      </c>
      <c r="BU36" s="304">
        <v>1974.7159999999999</v>
      </c>
      <c r="BV36" s="304">
        <v>1974.7159999999999</v>
      </c>
      <c r="BW36" s="299">
        <v>0</v>
      </c>
      <c r="BX36" s="303">
        <v>1295.7900000000002</v>
      </c>
      <c r="BY36" s="304">
        <v>1295.7900000000002</v>
      </c>
      <c r="BZ36" s="304">
        <v>11.399999999999999</v>
      </c>
      <c r="CA36" s="304">
        <v>-86.160999999999831</v>
      </c>
      <c r="CB36" s="304">
        <v>0</v>
      </c>
      <c r="CC36" s="304">
        <v>1381.951</v>
      </c>
      <c r="CD36" s="304">
        <v>1381.951</v>
      </c>
      <c r="CE36" s="305">
        <v>0</v>
      </c>
      <c r="CF36" s="306">
        <v>1420.6</v>
      </c>
      <c r="CG36" s="304">
        <v>1420.6000000000001</v>
      </c>
      <c r="CH36" s="304">
        <v>18.690000000000001</v>
      </c>
      <c r="CI36" s="304">
        <v>-100.49200000000019</v>
      </c>
      <c r="CJ36" s="304">
        <v>0</v>
      </c>
      <c r="CK36" s="304">
        <v>1521.0920000000001</v>
      </c>
      <c r="CL36" s="304">
        <v>1521.0920000000001</v>
      </c>
      <c r="CM36" s="299">
        <v>0</v>
      </c>
      <c r="CN36" s="303">
        <v>1512.52</v>
      </c>
      <c r="CO36" s="304">
        <v>1512.52</v>
      </c>
      <c r="CP36" s="304">
        <v>18.09</v>
      </c>
      <c r="CQ36" s="304">
        <v>372.66300000000001</v>
      </c>
      <c r="CR36" s="304">
        <v>0</v>
      </c>
      <c r="CS36" s="304">
        <v>1139.857</v>
      </c>
      <c r="CT36" s="304">
        <v>1139.857</v>
      </c>
      <c r="CU36" s="305">
        <v>0</v>
      </c>
      <c r="CV36" s="306">
        <v>1637.77</v>
      </c>
      <c r="CW36" s="304">
        <v>1637.77</v>
      </c>
      <c r="CX36" s="304">
        <v>65.040000000000006</v>
      </c>
      <c r="CY36" s="304">
        <v>-280.78199999999993</v>
      </c>
      <c r="CZ36" s="304">
        <v>0</v>
      </c>
      <c r="DA36" s="304">
        <v>1918.5519999999999</v>
      </c>
      <c r="DB36" s="304">
        <v>1918.5519999999999</v>
      </c>
      <c r="DC36" s="299">
        <v>0</v>
      </c>
      <c r="DD36" s="303">
        <v>1696.1</v>
      </c>
      <c r="DE36" s="304">
        <v>1696.1</v>
      </c>
      <c r="DF36" s="304">
        <v>18.09</v>
      </c>
      <c r="DG36" s="304">
        <v>-268.83300000000008</v>
      </c>
      <c r="DH36" s="304">
        <v>0</v>
      </c>
      <c r="DI36" s="304">
        <v>1964.933</v>
      </c>
      <c r="DJ36" s="304">
        <v>1964.933</v>
      </c>
      <c r="DK36" s="305">
        <v>0</v>
      </c>
      <c r="DL36" s="300">
        <f>DM36</f>
        <v>1906.03</v>
      </c>
      <c r="DM36" s="301">
        <v>1906.03</v>
      </c>
      <c r="DN36" s="301">
        <v>18.690000000000001</v>
      </c>
      <c r="DO36" s="301">
        <f>DL36-DP36-DQ36</f>
        <v>-784.86140000000046</v>
      </c>
      <c r="DP36" s="301">
        <v>0</v>
      </c>
      <c r="DQ36" s="289">
        <f>DR36+DS36</f>
        <v>2690.8914000000004</v>
      </c>
      <c r="DR36" s="301">
        <f>2130.414+560.4774</f>
        <v>2690.8914000000004</v>
      </c>
      <c r="DS36" s="302">
        <v>0</v>
      </c>
      <c r="DT36" s="300">
        <f t="shared" si="9"/>
        <v>18974</v>
      </c>
      <c r="DU36" s="301">
        <f t="shared" si="9"/>
        <v>18974</v>
      </c>
      <c r="DV36" s="301">
        <f t="shared" si="9"/>
        <v>267.37000000000006</v>
      </c>
      <c r="DW36" s="301">
        <f t="shared" si="9"/>
        <v>-3709.7339000000002</v>
      </c>
      <c r="DX36" s="301">
        <f t="shared" si="9"/>
        <v>0</v>
      </c>
      <c r="DY36" s="289">
        <f t="shared" si="9"/>
        <v>22683.733900000003</v>
      </c>
      <c r="DZ36" s="301">
        <f t="shared" si="9"/>
        <v>22683.733900000003</v>
      </c>
      <c r="EA36" s="302">
        <f t="shared" si="9"/>
        <v>0</v>
      </c>
    </row>
    <row r="37" spans="1:131" ht="9.75">
      <c r="A37" s="950">
        <v>10</v>
      </c>
      <c r="B37" s="307" t="s">
        <v>213</v>
      </c>
      <c r="C37" s="308"/>
      <c r="D37" s="309"/>
      <c r="E37" s="310"/>
      <c r="F37" s="310"/>
      <c r="G37" s="310"/>
      <c r="H37" s="310"/>
      <c r="I37" s="323"/>
      <c r="J37" s="324"/>
      <c r="K37" s="325"/>
      <c r="L37" s="313"/>
      <c r="M37" s="314"/>
      <c r="N37" s="314"/>
      <c r="O37" s="314"/>
      <c r="P37" s="314"/>
      <c r="Q37" s="314"/>
      <c r="R37" s="314"/>
      <c r="S37" s="315"/>
      <c r="T37" s="316"/>
      <c r="U37" s="314"/>
      <c r="V37" s="314"/>
      <c r="W37" s="314"/>
      <c r="X37" s="314"/>
      <c r="Y37" s="314"/>
      <c r="Z37" s="314"/>
      <c r="AA37" s="308"/>
      <c r="AB37" s="313"/>
      <c r="AC37" s="314"/>
      <c r="AD37" s="314"/>
      <c r="AE37" s="314"/>
      <c r="AF37" s="314"/>
      <c r="AG37" s="314"/>
      <c r="AH37" s="314"/>
      <c r="AI37" s="315"/>
      <c r="AJ37" s="316"/>
      <c r="AK37" s="314"/>
      <c r="AL37" s="314"/>
      <c r="AM37" s="314"/>
      <c r="AN37" s="314"/>
      <c r="AO37" s="314"/>
      <c r="AP37" s="314"/>
      <c r="AQ37" s="308"/>
      <c r="AR37" s="313"/>
      <c r="AS37" s="314"/>
      <c r="AT37" s="314"/>
      <c r="AU37" s="314"/>
      <c r="AV37" s="314"/>
      <c r="AW37" s="314"/>
      <c r="AX37" s="314"/>
      <c r="AY37" s="315"/>
      <c r="AZ37" s="316"/>
      <c r="BA37" s="314"/>
      <c r="BB37" s="314"/>
      <c r="BC37" s="314"/>
      <c r="BD37" s="314"/>
      <c r="BE37" s="314"/>
      <c r="BF37" s="314"/>
      <c r="BG37" s="308"/>
      <c r="BH37" s="313"/>
      <c r="BI37" s="314"/>
      <c r="BJ37" s="314"/>
      <c r="BK37" s="314"/>
      <c r="BL37" s="314"/>
      <c r="BM37" s="314"/>
      <c r="BN37" s="314"/>
      <c r="BO37" s="315"/>
      <c r="BP37" s="316"/>
      <c r="BQ37" s="314"/>
      <c r="BR37" s="314"/>
      <c r="BS37" s="314"/>
      <c r="BT37" s="314"/>
      <c r="BU37" s="314"/>
      <c r="BV37" s="314"/>
      <c r="BW37" s="308"/>
      <c r="BX37" s="313"/>
      <c r="BY37" s="314"/>
      <c r="BZ37" s="314"/>
      <c r="CA37" s="314"/>
      <c r="CB37" s="314"/>
      <c r="CC37" s="314"/>
      <c r="CD37" s="314"/>
      <c r="CE37" s="315"/>
      <c r="CF37" s="316"/>
      <c r="CG37" s="314"/>
      <c r="CH37" s="314"/>
      <c r="CI37" s="314"/>
      <c r="CJ37" s="314"/>
      <c r="CK37" s="314"/>
      <c r="CL37" s="314"/>
      <c r="CM37" s="308"/>
      <c r="CN37" s="313"/>
      <c r="CO37" s="314"/>
      <c r="CP37" s="314"/>
      <c r="CQ37" s="314"/>
      <c r="CR37" s="314"/>
      <c r="CS37" s="314"/>
      <c r="CT37" s="314"/>
      <c r="CU37" s="315"/>
      <c r="CV37" s="316"/>
      <c r="CW37" s="314"/>
      <c r="CX37" s="314"/>
      <c r="CY37" s="314"/>
      <c r="CZ37" s="314"/>
      <c r="DA37" s="314"/>
      <c r="DB37" s="314"/>
      <c r="DC37" s="308"/>
      <c r="DD37" s="313"/>
      <c r="DE37" s="314"/>
      <c r="DF37" s="314"/>
      <c r="DG37" s="314"/>
      <c r="DH37" s="314"/>
      <c r="DI37" s="314"/>
      <c r="DJ37" s="314"/>
      <c r="DK37" s="315"/>
      <c r="DL37" s="309"/>
      <c r="DM37" s="310"/>
      <c r="DN37" s="310"/>
      <c r="DO37" s="310"/>
      <c r="DP37" s="310"/>
      <c r="DQ37" s="326"/>
      <c r="DR37" s="327"/>
      <c r="DS37" s="328"/>
      <c r="DT37" s="309"/>
      <c r="DU37" s="310"/>
      <c r="DV37" s="310"/>
      <c r="DW37" s="310"/>
      <c r="DX37" s="310"/>
      <c r="DY37" s="326"/>
      <c r="DZ37" s="327"/>
      <c r="EA37" s="328"/>
    </row>
    <row r="38" spans="1:131">
      <c r="A38" s="951"/>
      <c r="B38" s="286" t="s">
        <v>200</v>
      </c>
      <c r="C38" s="317" t="s">
        <v>165</v>
      </c>
      <c r="D38" s="318">
        <v>681.48</v>
      </c>
      <c r="E38" s="290">
        <v>681.48</v>
      </c>
      <c r="F38" s="289">
        <v>57.493000000000002</v>
      </c>
      <c r="G38" s="289">
        <v>214.84900000000005</v>
      </c>
      <c r="H38" s="290">
        <v>0</v>
      </c>
      <c r="I38" s="289">
        <v>466.63099999999997</v>
      </c>
      <c r="J38" s="290">
        <v>466.63099999999997</v>
      </c>
      <c r="K38" s="291">
        <v>0</v>
      </c>
      <c r="L38" s="319">
        <v>630.28</v>
      </c>
      <c r="M38" s="320">
        <v>630.28</v>
      </c>
      <c r="N38" s="320">
        <v>54.798000000000002</v>
      </c>
      <c r="O38" s="320">
        <v>205.50699999999995</v>
      </c>
      <c r="P38" s="320">
        <v>0</v>
      </c>
      <c r="Q38" s="320">
        <v>424.77300000000002</v>
      </c>
      <c r="R38" s="320">
        <v>424.77300000000002</v>
      </c>
      <c r="S38" s="321">
        <v>0</v>
      </c>
      <c r="T38" s="322">
        <v>559.04999999999995</v>
      </c>
      <c r="U38" s="320">
        <v>559.04999999999995</v>
      </c>
      <c r="V38" s="320">
        <v>54.802000000000007</v>
      </c>
      <c r="W38" s="320">
        <v>215.97999999999996</v>
      </c>
      <c r="X38" s="320">
        <v>0</v>
      </c>
      <c r="Y38" s="320">
        <v>343.07</v>
      </c>
      <c r="Z38" s="320">
        <v>343.07</v>
      </c>
      <c r="AA38" s="317">
        <v>0</v>
      </c>
      <c r="AB38" s="319"/>
      <c r="AC38" s="320"/>
      <c r="AD38" s="320"/>
      <c r="AE38" s="320"/>
      <c r="AF38" s="320"/>
      <c r="AG38" s="320"/>
      <c r="AH38" s="320"/>
      <c r="AI38" s="321"/>
      <c r="AJ38" s="322">
        <v>482.71</v>
      </c>
      <c r="AK38" s="320">
        <v>482.71</v>
      </c>
      <c r="AL38" s="320">
        <v>50.873000000000005</v>
      </c>
      <c r="AM38" s="320">
        <v>136.18099999999998</v>
      </c>
      <c r="AN38" s="320">
        <v>0</v>
      </c>
      <c r="AO38" s="320">
        <v>346.529</v>
      </c>
      <c r="AP38" s="320">
        <v>346.529</v>
      </c>
      <c r="AQ38" s="317">
        <v>0</v>
      </c>
      <c r="AR38" s="319"/>
      <c r="AS38" s="320"/>
      <c r="AT38" s="320"/>
      <c r="AU38" s="320"/>
      <c r="AV38" s="320"/>
      <c r="AW38" s="320"/>
      <c r="AX38" s="320"/>
      <c r="AY38" s="321"/>
      <c r="AZ38" s="322">
        <v>88.72</v>
      </c>
      <c r="BA38" s="320">
        <v>88.72</v>
      </c>
      <c r="BB38" s="320">
        <v>16.714000000000002</v>
      </c>
      <c r="BC38" s="320">
        <v>-162.35300000000001</v>
      </c>
      <c r="BD38" s="320">
        <v>0</v>
      </c>
      <c r="BE38" s="320">
        <v>251.07300000000001</v>
      </c>
      <c r="BF38" s="320">
        <v>251.07300000000001</v>
      </c>
      <c r="BG38" s="317">
        <v>0</v>
      </c>
      <c r="BH38" s="319"/>
      <c r="BI38" s="320"/>
      <c r="BJ38" s="320"/>
      <c r="BK38" s="320"/>
      <c r="BL38" s="320"/>
      <c r="BM38" s="320"/>
      <c r="BN38" s="320"/>
      <c r="BO38" s="321"/>
      <c r="BP38" s="322">
        <v>42.72</v>
      </c>
      <c r="BQ38" s="320">
        <v>42.72</v>
      </c>
      <c r="BR38" s="320">
        <v>9.9179999999999993</v>
      </c>
      <c r="BS38" s="320">
        <v>-191.154</v>
      </c>
      <c r="BT38" s="320">
        <v>0</v>
      </c>
      <c r="BU38" s="320">
        <v>233.874</v>
      </c>
      <c r="BV38" s="320">
        <v>233.874</v>
      </c>
      <c r="BW38" s="317">
        <v>0</v>
      </c>
      <c r="BX38" s="319">
        <v>44.37</v>
      </c>
      <c r="BY38" s="320">
        <v>44.37</v>
      </c>
      <c r="BZ38" s="320">
        <v>9.645999999999999</v>
      </c>
      <c r="CA38" s="320">
        <v>-193.62799999999999</v>
      </c>
      <c r="CB38" s="320">
        <v>0</v>
      </c>
      <c r="CC38" s="320">
        <v>237.99799999999999</v>
      </c>
      <c r="CD38" s="320">
        <v>237.99799999999999</v>
      </c>
      <c r="CE38" s="321">
        <v>0</v>
      </c>
      <c r="CF38" s="322">
        <v>47.89</v>
      </c>
      <c r="CG38" s="320">
        <v>47.89</v>
      </c>
      <c r="CH38" s="320">
        <v>9.6189999999999998</v>
      </c>
      <c r="CI38" s="320">
        <v>-191.66000000000003</v>
      </c>
      <c r="CJ38" s="320">
        <v>0</v>
      </c>
      <c r="CK38" s="320">
        <v>239.55</v>
      </c>
      <c r="CL38" s="320">
        <v>239.55</v>
      </c>
      <c r="CM38" s="317">
        <v>0</v>
      </c>
      <c r="CN38" s="319">
        <v>111.22</v>
      </c>
      <c r="CO38" s="320">
        <v>111.22</v>
      </c>
      <c r="CP38" s="320">
        <v>20.448</v>
      </c>
      <c r="CQ38" s="320">
        <v>4.289999999999992</v>
      </c>
      <c r="CR38" s="320">
        <v>0</v>
      </c>
      <c r="CS38" s="320">
        <v>106.93</v>
      </c>
      <c r="CT38" s="320">
        <v>106.93</v>
      </c>
      <c r="CU38" s="321">
        <v>0</v>
      </c>
      <c r="CV38" s="322">
        <v>369.05</v>
      </c>
      <c r="CW38" s="320">
        <v>369.05</v>
      </c>
      <c r="CX38" s="320">
        <v>43.412999999999997</v>
      </c>
      <c r="CY38" s="320">
        <v>36.64100000000002</v>
      </c>
      <c r="CZ38" s="320">
        <v>0</v>
      </c>
      <c r="DA38" s="320">
        <v>332.40899999999999</v>
      </c>
      <c r="DB38" s="320">
        <v>332.40899999999999</v>
      </c>
      <c r="DC38" s="317">
        <v>0</v>
      </c>
      <c r="DD38" s="319">
        <v>582.9</v>
      </c>
      <c r="DE38" s="320">
        <v>582.9</v>
      </c>
      <c r="DF38" s="320">
        <v>51.734999999999999</v>
      </c>
      <c r="DG38" s="320">
        <v>186.00199999999995</v>
      </c>
      <c r="DH38" s="320">
        <v>0</v>
      </c>
      <c r="DI38" s="320">
        <v>396.89800000000002</v>
      </c>
      <c r="DJ38" s="320">
        <v>396.89800000000002</v>
      </c>
      <c r="DK38" s="321">
        <v>0</v>
      </c>
      <c r="DL38" s="318">
        <f>DM38</f>
        <v>817.09</v>
      </c>
      <c r="DM38" s="290">
        <v>817.09</v>
      </c>
      <c r="DN38" s="289">
        <v>62.35</v>
      </c>
      <c r="DO38" s="289">
        <f>DL38-DP38-DQ38</f>
        <v>203.56000000000006</v>
      </c>
      <c r="DP38" s="290">
        <v>0</v>
      </c>
      <c r="DQ38" s="289">
        <f>DR38+DS38</f>
        <v>613.53</v>
      </c>
      <c r="DR38" s="290">
        <f>463.359+150.171</f>
        <v>613.53</v>
      </c>
      <c r="DS38" s="291">
        <v>0</v>
      </c>
      <c r="DT38" s="318">
        <f t="shared" ref="DT38:EA39" si="10">D38+L38+T38+AB38+AJ38+AR38+AZ38+BH38+BP38+BX38+CF38+CN38+CV38+DD38+DL38</f>
        <v>4457.4799999999996</v>
      </c>
      <c r="DU38" s="290">
        <f t="shared" si="10"/>
        <v>4457.4799999999996</v>
      </c>
      <c r="DV38" s="289">
        <f t="shared" si="10"/>
        <v>441.80900000000003</v>
      </c>
      <c r="DW38" s="289">
        <f t="shared" si="10"/>
        <v>464.21500000000003</v>
      </c>
      <c r="DX38" s="290">
        <f t="shared" si="10"/>
        <v>0</v>
      </c>
      <c r="DY38" s="289">
        <f t="shared" si="10"/>
        <v>3993.2650000000003</v>
      </c>
      <c r="DZ38" s="290">
        <f t="shared" si="10"/>
        <v>3993.2650000000003</v>
      </c>
      <c r="EA38" s="291">
        <f t="shared" si="10"/>
        <v>0</v>
      </c>
    </row>
    <row r="39" spans="1:131" ht="9" thickBot="1">
      <c r="A39" s="952"/>
      <c r="B39" s="298" t="s">
        <v>201</v>
      </c>
      <c r="C39" s="299" t="s">
        <v>202</v>
      </c>
      <c r="D39" s="318">
        <v>474</v>
      </c>
      <c r="E39" s="301">
        <v>474</v>
      </c>
      <c r="F39" s="301">
        <v>56.61</v>
      </c>
      <c r="G39" s="301">
        <v>56.829999999999984</v>
      </c>
      <c r="H39" s="301">
        <v>0</v>
      </c>
      <c r="I39" s="301">
        <v>417.17</v>
      </c>
      <c r="J39" s="301">
        <v>417.17</v>
      </c>
      <c r="K39" s="302">
        <v>0</v>
      </c>
      <c r="L39" s="292">
        <v>466.94</v>
      </c>
      <c r="M39" s="293">
        <v>466.94</v>
      </c>
      <c r="N39" s="293">
        <v>53.05</v>
      </c>
      <c r="O39" s="293">
        <v>53.052999999999997</v>
      </c>
      <c r="P39" s="293">
        <v>0</v>
      </c>
      <c r="Q39" s="293">
        <v>413.887</v>
      </c>
      <c r="R39" s="293">
        <v>413.887</v>
      </c>
      <c r="S39" s="294">
        <v>0</v>
      </c>
      <c r="T39" s="295">
        <v>541.65</v>
      </c>
      <c r="U39" s="293">
        <v>541.65</v>
      </c>
      <c r="V39" s="293">
        <v>67.87</v>
      </c>
      <c r="W39" s="293">
        <v>67.873999999999967</v>
      </c>
      <c r="X39" s="293">
        <v>0</v>
      </c>
      <c r="Y39" s="293">
        <v>473.77600000000001</v>
      </c>
      <c r="Z39" s="293">
        <v>473.77600000000001</v>
      </c>
      <c r="AA39" s="287">
        <v>0</v>
      </c>
      <c r="AB39" s="292"/>
      <c r="AC39" s="293"/>
      <c r="AD39" s="293"/>
      <c r="AE39" s="293"/>
      <c r="AF39" s="293"/>
      <c r="AG39" s="293"/>
      <c r="AH39" s="293"/>
      <c r="AI39" s="294"/>
      <c r="AJ39" s="295">
        <v>424</v>
      </c>
      <c r="AK39" s="293">
        <v>424</v>
      </c>
      <c r="AL39" s="293">
        <v>55.739999999999995</v>
      </c>
      <c r="AM39" s="293">
        <v>55.738999999999976</v>
      </c>
      <c r="AN39" s="293">
        <v>0</v>
      </c>
      <c r="AO39" s="293">
        <v>368.26100000000002</v>
      </c>
      <c r="AP39" s="293">
        <v>368.26100000000002</v>
      </c>
      <c r="AQ39" s="287">
        <v>0</v>
      </c>
      <c r="AR39" s="292"/>
      <c r="AS39" s="293"/>
      <c r="AT39" s="293"/>
      <c r="AU39" s="293"/>
      <c r="AV39" s="293"/>
      <c r="AW39" s="293"/>
      <c r="AX39" s="293"/>
      <c r="AY39" s="294"/>
      <c r="AZ39" s="295">
        <v>400.51000000000005</v>
      </c>
      <c r="BA39" s="293">
        <v>400.51000000000005</v>
      </c>
      <c r="BB39" s="293">
        <v>13.72</v>
      </c>
      <c r="BC39" s="293">
        <v>13.710000000000036</v>
      </c>
      <c r="BD39" s="293">
        <v>0</v>
      </c>
      <c r="BE39" s="293">
        <v>386.8</v>
      </c>
      <c r="BF39" s="293">
        <v>386.8</v>
      </c>
      <c r="BG39" s="287">
        <v>0</v>
      </c>
      <c r="BH39" s="292"/>
      <c r="BI39" s="293"/>
      <c r="BJ39" s="293"/>
      <c r="BK39" s="293"/>
      <c r="BL39" s="293"/>
      <c r="BM39" s="293"/>
      <c r="BN39" s="293"/>
      <c r="BO39" s="294"/>
      <c r="BP39" s="295">
        <v>366.28</v>
      </c>
      <c r="BQ39" s="293">
        <v>366.28</v>
      </c>
      <c r="BR39" s="293">
        <v>4.1399999999999997</v>
      </c>
      <c r="BS39" s="293">
        <v>4.0799999999999841</v>
      </c>
      <c r="BT39" s="293">
        <v>0</v>
      </c>
      <c r="BU39" s="293">
        <v>362.2</v>
      </c>
      <c r="BV39" s="293">
        <v>362.2</v>
      </c>
      <c r="BW39" s="287">
        <v>0</v>
      </c>
      <c r="BX39" s="292">
        <v>334</v>
      </c>
      <c r="BY39" s="293">
        <v>334</v>
      </c>
      <c r="BZ39" s="293">
        <v>4.2300000000000004</v>
      </c>
      <c r="CA39" s="293">
        <v>4.160000000000025</v>
      </c>
      <c r="CB39" s="293">
        <v>0</v>
      </c>
      <c r="CC39" s="293">
        <v>329.84</v>
      </c>
      <c r="CD39" s="293">
        <v>329.84</v>
      </c>
      <c r="CE39" s="294">
        <v>0</v>
      </c>
      <c r="CF39" s="295">
        <v>351.84999999999997</v>
      </c>
      <c r="CG39" s="293">
        <v>351.84999999999997</v>
      </c>
      <c r="CH39" s="293">
        <v>4.28</v>
      </c>
      <c r="CI39" s="293">
        <v>4.2099999999999795</v>
      </c>
      <c r="CJ39" s="293">
        <v>0</v>
      </c>
      <c r="CK39" s="293">
        <v>347.64</v>
      </c>
      <c r="CL39" s="293">
        <v>347.64</v>
      </c>
      <c r="CM39" s="287">
        <v>0</v>
      </c>
      <c r="CN39" s="292">
        <v>437.08</v>
      </c>
      <c r="CO39" s="293">
        <v>437.08</v>
      </c>
      <c r="CP39" s="293">
        <v>26.46</v>
      </c>
      <c r="CQ39" s="293">
        <v>26.300000000000011</v>
      </c>
      <c r="CR39" s="293">
        <v>0</v>
      </c>
      <c r="CS39" s="293">
        <v>410.78</v>
      </c>
      <c r="CT39" s="293">
        <v>410.78</v>
      </c>
      <c r="CU39" s="294">
        <v>0</v>
      </c>
      <c r="CV39" s="295">
        <v>526.62</v>
      </c>
      <c r="CW39" s="293">
        <v>526.62</v>
      </c>
      <c r="CX39" s="293">
        <v>56.7</v>
      </c>
      <c r="CY39" s="293">
        <v>56.932999999999993</v>
      </c>
      <c r="CZ39" s="293">
        <v>0</v>
      </c>
      <c r="DA39" s="293">
        <v>469.68700000000001</v>
      </c>
      <c r="DB39" s="293">
        <v>469.68700000000001</v>
      </c>
      <c r="DC39" s="287">
        <v>0</v>
      </c>
      <c r="DD39" s="292">
        <v>521.91999999999996</v>
      </c>
      <c r="DE39" s="293">
        <v>521.91999999999996</v>
      </c>
      <c r="DF39" s="293">
        <v>54.87</v>
      </c>
      <c r="DG39" s="293">
        <v>54.869999999999948</v>
      </c>
      <c r="DH39" s="293">
        <v>0</v>
      </c>
      <c r="DI39" s="293">
        <v>467.05</v>
      </c>
      <c r="DJ39" s="293">
        <v>467.05</v>
      </c>
      <c r="DK39" s="294">
        <v>0</v>
      </c>
      <c r="DL39" s="318">
        <f>DM39</f>
        <v>535.84</v>
      </c>
      <c r="DM39" s="301">
        <v>535.84</v>
      </c>
      <c r="DN39" s="301">
        <v>56.7</v>
      </c>
      <c r="DO39" s="301">
        <f>DL39-DP39-DQ39</f>
        <v>56.700000000000045</v>
      </c>
      <c r="DP39" s="301">
        <v>0</v>
      </c>
      <c r="DQ39" s="289">
        <f>DR39+DS39</f>
        <v>479.14</v>
      </c>
      <c r="DR39" s="301">
        <v>479.14</v>
      </c>
      <c r="DS39" s="302">
        <v>0</v>
      </c>
      <c r="DT39" s="318">
        <f t="shared" si="10"/>
        <v>5380.6900000000005</v>
      </c>
      <c r="DU39" s="301">
        <f t="shared" si="10"/>
        <v>5380.6900000000005</v>
      </c>
      <c r="DV39" s="301">
        <f t="shared" si="10"/>
        <v>454.36999999999989</v>
      </c>
      <c r="DW39" s="301">
        <f t="shared" si="10"/>
        <v>454.45899999999995</v>
      </c>
      <c r="DX39" s="301">
        <f t="shared" si="10"/>
        <v>0</v>
      </c>
      <c r="DY39" s="289">
        <f t="shared" si="10"/>
        <v>4926.2310000000007</v>
      </c>
      <c r="DZ39" s="301">
        <f t="shared" si="10"/>
        <v>4926.2310000000007</v>
      </c>
      <c r="EA39" s="302">
        <f t="shared" si="10"/>
        <v>0</v>
      </c>
    </row>
    <row r="40" spans="1:131" ht="14.25" customHeight="1">
      <c r="A40" s="950">
        <v>11</v>
      </c>
      <c r="B40" s="307" t="s">
        <v>214</v>
      </c>
      <c r="C40" s="308"/>
      <c r="D40" s="309"/>
      <c r="E40" s="310"/>
      <c r="F40" s="310"/>
      <c r="G40" s="310"/>
      <c r="H40" s="310"/>
      <c r="I40" s="323"/>
      <c r="J40" s="324"/>
      <c r="K40" s="325"/>
      <c r="L40" s="313"/>
      <c r="M40" s="314"/>
      <c r="N40" s="314"/>
      <c r="O40" s="314"/>
      <c r="P40" s="314"/>
      <c r="Q40" s="314"/>
      <c r="R40" s="314"/>
      <c r="S40" s="315"/>
      <c r="T40" s="316"/>
      <c r="U40" s="314"/>
      <c r="V40" s="314"/>
      <c r="W40" s="314"/>
      <c r="X40" s="314"/>
      <c r="Y40" s="314"/>
      <c r="Z40" s="314"/>
      <c r="AA40" s="308"/>
      <c r="AB40" s="313"/>
      <c r="AC40" s="314"/>
      <c r="AD40" s="314"/>
      <c r="AE40" s="314"/>
      <c r="AF40" s="314"/>
      <c r="AG40" s="314"/>
      <c r="AH40" s="314"/>
      <c r="AI40" s="315"/>
      <c r="AJ40" s="316"/>
      <c r="AK40" s="314"/>
      <c r="AL40" s="314"/>
      <c r="AM40" s="314"/>
      <c r="AN40" s="314"/>
      <c r="AO40" s="314"/>
      <c r="AP40" s="314"/>
      <c r="AQ40" s="308"/>
      <c r="AR40" s="313"/>
      <c r="AS40" s="314"/>
      <c r="AT40" s="314"/>
      <c r="AU40" s="314"/>
      <c r="AV40" s="314"/>
      <c r="AW40" s="314"/>
      <c r="AX40" s="314"/>
      <c r="AY40" s="315"/>
      <c r="AZ40" s="316"/>
      <c r="BA40" s="314"/>
      <c r="BB40" s="314"/>
      <c r="BC40" s="314"/>
      <c r="BD40" s="314"/>
      <c r="BE40" s="314"/>
      <c r="BF40" s="314"/>
      <c r="BG40" s="308"/>
      <c r="BH40" s="313"/>
      <c r="BI40" s="314"/>
      <c r="BJ40" s="314"/>
      <c r="BK40" s="314"/>
      <c r="BL40" s="314"/>
      <c r="BM40" s="314"/>
      <c r="BN40" s="314"/>
      <c r="BO40" s="315"/>
      <c r="BP40" s="316"/>
      <c r="BQ40" s="314"/>
      <c r="BR40" s="314"/>
      <c r="BS40" s="314"/>
      <c r="BT40" s="314"/>
      <c r="BU40" s="314"/>
      <c r="BV40" s="314"/>
      <c r="BW40" s="308"/>
      <c r="BX40" s="313"/>
      <c r="BY40" s="314"/>
      <c r="BZ40" s="314"/>
      <c r="CA40" s="314"/>
      <c r="CB40" s="314"/>
      <c r="CC40" s="314"/>
      <c r="CD40" s="314"/>
      <c r="CE40" s="315"/>
      <c r="CF40" s="316"/>
      <c r="CG40" s="314"/>
      <c r="CH40" s="314"/>
      <c r="CI40" s="314"/>
      <c r="CJ40" s="314"/>
      <c r="CK40" s="314"/>
      <c r="CL40" s="314"/>
      <c r="CM40" s="308"/>
      <c r="CN40" s="313"/>
      <c r="CO40" s="314"/>
      <c r="CP40" s="314"/>
      <c r="CQ40" s="314"/>
      <c r="CR40" s="314"/>
      <c r="CS40" s="314"/>
      <c r="CT40" s="314"/>
      <c r="CU40" s="315"/>
      <c r="CV40" s="316"/>
      <c r="CW40" s="314"/>
      <c r="CX40" s="314"/>
      <c r="CY40" s="314"/>
      <c r="CZ40" s="314"/>
      <c r="DA40" s="314"/>
      <c r="DB40" s="314"/>
      <c r="DC40" s="308"/>
      <c r="DD40" s="313"/>
      <c r="DE40" s="314"/>
      <c r="DF40" s="314"/>
      <c r="DG40" s="314"/>
      <c r="DH40" s="314"/>
      <c r="DI40" s="314"/>
      <c r="DJ40" s="314"/>
      <c r="DK40" s="315"/>
      <c r="DL40" s="309"/>
      <c r="DM40" s="310"/>
      <c r="DN40" s="310"/>
      <c r="DO40" s="310"/>
      <c r="DP40" s="310"/>
      <c r="DQ40" s="326"/>
      <c r="DR40" s="327"/>
      <c r="DS40" s="328"/>
      <c r="DT40" s="309"/>
      <c r="DU40" s="310"/>
      <c r="DV40" s="310"/>
      <c r="DW40" s="310"/>
      <c r="DX40" s="310"/>
      <c r="DY40" s="326"/>
      <c r="DZ40" s="327"/>
      <c r="EA40" s="328"/>
    </row>
    <row r="41" spans="1:131">
      <c r="A41" s="951"/>
      <c r="B41" s="286" t="s">
        <v>200</v>
      </c>
      <c r="C41" s="317" t="s">
        <v>165</v>
      </c>
      <c r="D41" s="318">
        <v>33.094000000000001</v>
      </c>
      <c r="E41" s="290">
        <v>33.094000000000001</v>
      </c>
      <c r="F41" s="289">
        <v>2.8879999999999999</v>
      </c>
      <c r="G41" s="289">
        <v>17.066000000000003</v>
      </c>
      <c r="H41" s="290">
        <v>0</v>
      </c>
      <c r="I41" s="289">
        <v>16.027999999999999</v>
      </c>
      <c r="J41" s="290">
        <v>16.027999999999999</v>
      </c>
      <c r="K41" s="291">
        <v>0</v>
      </c>
      <c r="L41" s="319">
        <v>31.657999999999998</v>
      </c>
      <c r="M41" s="320">
        <v>31.657999999999998</v>
      </c>
      <c r="N41" s="320">
        <v>2.7440000000000002</v>
      </c>
      <c r="O41" s="320">
        <v>15.491999999999997</v>
      </c>
      <c r="P41" s="320">
        <v>0</v>
      </c>
      <c r="Q41" s="320">
        <v>16.166</v>
      </c>
      <c r="R41" s="320">
        <v>16.166</v>
      </c>
      <c r="S41" s="321">
        <v>0</v>
      </c>
      <c r="T41" s="322">
        <v>27.338000000000001</v>
      </c>
      <c r="U41" s="320">
        <v>27.338000000000001</v>
      </c>
      <c r="V41" s="320">
        <v>2.448</v>
      </c>
      <c r="W41" s="320">
        <v>11.370000000000001</v>
      </c>
      <c r="X41" s="320">
        <v>0</v>
      </c>
      <c r="Y41" s="320">
        <v>15.968</v>
      </c>
      <c r="Z41" s="320">
        <v>15.968</v>
      </c>
      <c r="AA41" s="317">
        <v>0</v>
      </c>
      <c r="AB41" s="319"/>
      <c r="AC41" s="320"/>
      <c r="AD41" s="320"/>
      <c r="AE41" s="320"/>
      <c r="AF41" s="320"/>
      <c r="AG41" s="320"/>
      <c r="AH41" s="320"/>
      <c r="AI41" s="321"/>
      <c r="AJ41" s="322">
        <v>25.29</v>
      </c>
      <c r="AK41" s="320">
        <v>25.29</v>
      </c>
      <c r="AL41" s="320">
        <v>2.2549999999999999</v>
      </c>
      <c r="AM41" s="320">
        <v>8.7289999999999992</v>
      </c>
      <c r="AN41" s="320">
        <v>0</v>
      </c>
      <c r="AO41" s="320">
        <v>16.561</v>
      </c>
      <c r="AP41" s="320">
        <v>16.561</v>
      </c>
      <c r="AQ41" s="317">
        <v>0</v>
      </c>
      <c r="AR41" s="319"/>
      <c r="AS41" s="320"/>
      <c r="AT41" s="320"/>
      <c r="AU41" s="320"/>
      <c r="AV41" s="320"/>
      <c r="AW41" s="320"/>
      <c r="AX41" s="320"/>
      <c r="AY41" s="321"/>
      <c r="AZ41" s="322">
        <v>7.6669999999999998</v>
      </c>
      <c r="BA41" s="320">
        <v>7.6669999999999998</v>
      </c>
      <c r="BB41" s="320">
        <v>2.258</v>
      </c>
      <c r="BC41" s="320">
        <v>-8.5879999999999992</v>
      </c>
      <c r="BD41" s="320">
        <v>0</v>
      </c>
      <c r="BE41" s="320">
        <v>16.254999999999999</v>
      </c>
      <c r="BF41" s="320">
        <v>16.254999999999999</v>
      </c>
      <c r="BG41" s="317">
        <v>0</v>
      </c>
      <c r="BH41" s="319"/>
      <c r="BI41" s="320"/>
      <c r="BJ41" s="320"/>
      <c r="BK41" s="320"/>
      <c r="BL41" s="320"/>
      <c r="BM41" s="320"/>
      <c r="BN41" s="320"/>
      <c r="BO41" s="321"/>
      <c r="BP41" s="322">
        <v>6.2260000000000009</v>
      </c>
      <c r="BQ41" s="320">
        <v>6.2260000000000009</v>
      </c>
      <c r="BR41" s="320">
        <v>2.036</v>
      </c>
      <c r="BS41" s="320">
        <v>-10.33</v>
      </c>
      <c r="BT41" s="320">
        <v>0</v>
      </c>
      <c r="BU41" s="320">
        <v>16.556000000000001</v>
      </c>
      <c r="BV41" s="320">
        <v>16.556000000000001</v>
      </c>
      <c r="BW41" s="317">
        <v>0</v>
      </c>
      <c r="BX41" s="319">
        <v>7.22</v>
      </c>
      <c r="BY41" s="320">
        <v>7.22</v>
      </c>
      <c r="BZ41" s="320">
        <v>2.0270000000000001</v>
      </c>
      <c r="CA41" s="320">
        <v>-9.5650000000000013</v>
      </c>
      <c r="CB41" s="320">
        <v>0</v>
      </c>
      <c r="CC41" s="320">
        <v>16.785</v>
      </c>
      <c r="CD41" s="320">
        <v>16.785</v>
      </c>
      <c r="CE41" s="321">
        <v>0</v>
      </c>
      <c r="CF41" s="322">
        <v>5.8049999999999997</v>
      </c>
      <c r="CG41" s="320">
        <v>5.8049999999999997</v>
      </c>
      <c r="CH41" s="320">
        <v>0.79200000000000004</v>
      </c>
      <c r="CI41" s="320">
        <v>-10.684999999999999</v>
      </c>
      <c r="CJ41" s="320">
        <v>0</v>
      </c>
      <c r="CK41" s="320">
        <v>16.489999999999998</v>
      </c>
      <c r="CL41" s="320">
        <v>16.489999999999998</v>
      </c>
      <c r="CM41" s="317">
        <v>0</v>
      </c>
      <c r="CN41" s="319">
        <v>8.782</v>
      </c>
      <c r="CO41" s="320">
        <v>8.782</v>
      </c>
      <c r="CP41" s="320">
        <v>2.08</v>
      </c>
      <c r="CQ41" s="320">
        <v>8.6690000000000005</v>
      </c>
      <c r="CR41" s="320">
        <v>0</v>
      </c>
      <c r="CS41" s="320">
        <v>0.113</v>
      </c>
      <c r="CT41" s="320">
        <v>0.113</v>
      </c>
      <c r="CU41" s="321">
        <v>0</v>
      </c>
      <c r="CV41" s="322">
        <v>19.490000000000002</v>
      </c>
      <c r="CW41" s="320">
        <v>19.490000000000002</v>
      </c>
      <c r="CX41" s="320">
        <v>2.0819999999999999</v>
      </c>
      <c r="CY41" s="320">
        <v>4.8470000000000013</v>
      </c>
      <c r="CZ41" s="320">
        <v>0</v>
      </c>
      <c r="DA41" s="320">
        <v>14.643000000000001</v>
      </c>
      <c r="DB41" s="320">
        <v>14.643000000000001</v>
      </c>
      <c r="DC41" s="317">
        <v>0</v>
      </c>
      <c r="DD41" s="319">
        <v>29.658000000000001</v>
      </c>
      <c r="DE41" s="320">
        <v>29.658000000000001</v>
      </c>
      <c r="DF41" s="320">
        <v>2.5649999999999999</v>
      </c>
      <c r="DG41" s="320">
        <v>13.329000000000001</v>
      </c>
      <c r="DH41" s="320">
        <v>0</v>
      </c>
      <c r="DI41" s="320">
        <v>16.329000000000001</v>
      </c>
      <c r="DJ41" s="320">
        <v>16.329000000000001</v>
      </c>
      <c r="DK41" s="321">
        <v>0</v>
      </c>
      <c r="DL41" s="318">
        <f>DM41</f>
        <v>41.767000000000003</v>
      </c>
      <c r="DM41" s="290">
        <v>41.767000000000003</v>
      </c>
      <c r="DN41" s="289">
        <v>3.5489999999999999</v>
      </c>
      <c r="DO41" s="289">
        <f>DL41-DP41-DQ41</f>
        <v>7.4000000000000057</v>
      </c>
      <c r="DP41" s="290">
        <v>0</v>
      </c>
      <c r="DQ41" s="289">
        <f>DR41+DS41</f>
        <v>34.366999999999997</v>
      </c>
      <c r="DR41" s="290">
        <f>18.818+11.591+3.958</f>
        <v>34.366999999999997</v>
      </c>
      <c r="DS41" s="291">
        <v>0</v>
      </c>
      <c r="DT41" s="318">
        <f t="shared" ref="DT41:EA42" si="11">D41+L41+T41+AB41+AJ41+AR41+AZ41+BH41+BP41+BX41+CF41+CN41+CV41+DD41+DL41</f>
        <v>243.995</v>
      </c>
      <c r="DU41" s="290">
        <f t="shared" si="11"/>
        <v>243.995</v>
      </c>
      <c r="DV41" s="289">
        <f t="shared" si="11"/>
        <v>27.724</v>
      </c>
      <c r="DW41" s="289">
        <f t="shared" si="11"/>
        <v>47.734000000000009</v>
      </c>
      <c r="DX41" s="290">
        <f t="shared" si="11"/>
        <v>0</v>
      </c>
      <c r="DY41" s="289">
        <f t="shared" si="11"/>
        <v>196.261</v>
      </c>
      <c r="DZ41" s="290">
        <f t="shared" si="11"/>
        <v>196.261</v>
      </c>
      <c r="EA41" s="291">
        <f t="shared" si="11"/>
        <v>0</v>
      </c>
    </row>
    <row r="42" spans="1:131" ht="9" thickBot="1">
      <c r="A42" s="952"/>
      <c r="B42" s="298" t="s">
        <v>206</v>
      </c>
      <c r="C42" s="299" t="s">
        <v>202</v>
      </c>
      <c r="D42" s="318">
        <v>73.429999999999993</v>
      </c>
      <c r="E42" s="301">
        <v>73.429999999999993</v>
      </c>
      <c r="F42" s="301">
        <v>0.94</v>
      </c>
      <c r="G42" s="301">
        <v>-0.25900000000001455</v>
      </c>
      <c r="H42" s="301">
        <v>0</v>
      </c>
      <c r="I42" s="301">
        <v>73.689000000000007</v>
      </c>
      <c r="J42" s="301">
        <v>73.689000000000007</v>
      </c>
      <c r="K42" s="302">
        <v>0</v>
      </c>
      <c r="L42" s="292">
        <v>71.5</v>
      </c>
      <c r="M42" s="293">
        <v>71.5</v>
      </c>
      <c r="N42" s="293">
        <v>0.88</v>
      </c>
      <c r="O42" s="293">
        <v>-4.188999999999993</v>
      </c>
      <c r="P42" s="293">
        <v>0</v>
      </c>
      <c r="Q42" s="293">
        <v>75.688999999999993</v>
      </c>
      <c r="R42" s="293">
        <v>75.688999999999993</v>
      </c>
      <c r="S42" s="294">
        <v>0</v>
      </c>
      <c r="T42" s="295">
        <v>69.69</v>
      </c>
      <c r="U42" s="293">
        <v>69.69</v>
      </c>
      <c r="V42" s="293">
        <v>0.94</v>
      </c>
      <c r="W42" s="293">
        <v>-2.9989999999999952</v>
      </c>
      <c r="X42" s="293">
        <v>0</v>
      </c>
      <c r="Y42" s="293">
        <v>72.688999999999993</v>
      </c>
      <c r="Z42" s="293">
        <v>72.688999999999993</v>
      </c>
      <c r="AA42" s="287">
        <v>0</v>
      </c>
      <c r="AB42" s="292"/>
      <c r="AC42" s="293"/>
      <c r="AD42" s="293"/>
      <c r="AE42" s="293"/>
      <c r="AF42" s="293"/>
      <c r="AG42" s="293"/>
      <c r="AH42" s="293"/>
      <c r="AI42" s="294"/>
      <c r="AJ42" s="295">
        <v>70.94</v>
      </c>
      <c r="AK42" s="293">
        <v>70.94</v>
      </c>
      <c r="AL42" s="293">
        <v>0.91</v>
      </c>
      <c r="AM42" s="293">
        <v>-11.599000000000004</v>
      </c>
      <c r="AN42" s="293">
        <v>0</v>
      </c>
      <c r="AO42" s="293">
        <v>82.539000000000001</v>
      </c>
      <c r="AP42" s="293">
        <v>82.539000000000001</v>
      </c>
      <c r="AQ42" s="287">
        <v>0</v>
      </c>
      <c r="AR42" s="292"/>
      <c r="AS42" s="293"/>
      <c r="AT42" s="293"/>
      <c r="AU42" s="293"/>
      <c r="AV42" s="293"/>
      <c r="AW42" s="293"/>
      <c r="AX42" s="293"/>
      <c r="AY42" s="294"/>
      <c r="AZ42" s="295">
        <v>69.580000000000013</v>
      </c>
      <c r="BA42" s="293">
        <v>69.580000000000013</v>
      </c>
      <c r="BB42" s="293">
        <v>0.93</v>
      </c>
      <c r="BC42" s="293">
        <v>-7.8839999999999861</v>
      </c>
      <c r="BD42" s="293">
        <v>0</v>
      </c>
      <c r="BE42" s="293">
        <v>77.463999999999999</v>
      </c>
      <c r="BF42" s="293">
        <v>77.463999999999999</v>
      </c>
      <c r="BG42" s="287">
        <v>0</v>
      </c>
      <c r="BH42" s="292"/>
      <c r="BI42" s="293"/>
      <c r="BJ42" s="293"/>
      <c r="BK42" s="293"/>
      <c r="BL42" s="293"/>
      <c r="BM42" s="293"/>
      <c r="BN42" s="293"/>
      <c r="BO42" s="294"/>
      <c r="BP42" s="295">
        <v>70.509999999999991</v>
      </c>
      <c r="BQ42" s="293">
        <v>70.509999999999991</v>
      </c>
      <c r="BR42" s="293">
        <v>0.91</v>
      </c>
      <c r="BS42" s="293">
        <v>-11.953000000000003</v>
      </c>
      <c r="BT42" s="293">
        <v>0</v>
      </c>
      <c r="BU42" s="293">
        <v>82.462999999999994</v>
      </c>
      <c r="BV42" s="293">
        <v>82.462999999999994</v>
      </c>
      <c r="BW42" s="287">
        <v>0</v>
      </c>
      <c r="BX42" s="292">
        <v>87.2</v>
      </c>
      <c r="BY42" s="293">
        <v>87.2</v>
      </c>
      <c r="BZ42" s="293">
        <v>0.94</v>
      </c>
      <c r="CA42" s="293">
        <v>-25.201999999999998</v>
      </c>
      <c r="CB42" s="293">
        <v>0</v>
      </c>
      <c r="CC42" s="293">
        <v>112.402</v>
      </c>
      <c r="CD42" s="293">
        <v>112.402</v>
      </c>
      <c r="CE42" s="294">
        <v>0</v>
      </c>
      <c r="CF42" s="295">
        <v>83.61999999999999</v>
      </c>
      <c r="CG42" s="293">
        <v>83.61999999999999</v>
      </c>
      <c r="CH42" s="293">
        <v>0.35</v>
      </c>
      <c r="CI42" s="293">
        <v>2.9049999999999869</v>
      </c>
      <c r="CJ42" s="293">
        <v>0</v>
      </c>
      <c r="CK42" s="293">
        <v>80.715000000000003</v>
      </c>
      <c r="CL42" s="293">
        <v>80.715000000000003</v>
      </c>
      <c r="CM42" s="287">
        <v>0</v>
      </c>
      <c r="CN42" s="292">
        <v>68.53</v>
      </c>
      <c r="CO42" s="293">
        <v>68.53</v>
      </c>
      <c r="CP42" s="293">
        <v>0.91</v>
      </c>
      <c r="CQ42" s="293">
        <v>66.656999999999996</v>
      </c>
      <c r="CR42" s="293">
        <v>0</v>
      </c>
      <c r="CS42" s="293">
        <v>1.873</v>
      </c>
      <c r="CT42" s="293">
        <v>1.873</v>
      </c>
      <c r="CU42" s="294">
        <v>0</v>
      </c>
      <c r="CV42" s="295">
        <v>51.629999999999995</v>
      </c>
      <c r="CW42" s="293">
        <v>51.629999999999995</v>
      </c>
      <c r="CX42" s="293">
        <v>0.94</v>
      </c>
      <c r="CY42" s="293">
        <v>0.93699999999999761</v>
      </c>
      <c r="CZ42" s="293">
        <v>0</v>
      </c>
      <c r="DA42" s="293">
        <v>50.692999999999998</v>
      </c>
      <c r="DB42" s="293">
        <v>50.692999999999998</v>
      </c>
      <c r="DC42" s="287">
        <v>0</v>
      </c>
      <c r="DD42" s="292">
        <v>79.599999999999994</v>
      </c>
      <c r="DE42" s="293">
        <v>79.599999999999994</v>
      </c>
      <c r="DF42" s="293">
        <v>0.91</v>
      </c>
      <c r="DG42" s="293">
        <v>0.90699999999999648</v>
      </c>
      <c r="DH42" s="293">
        <v>0</v>
      </c>
      <c r="DI42" s="293">
        <v>78.692999999999998</v>
      </c>
      <c r="DJ42" s="293">
        <v>78.692999999999998</v>
      </c>
      <c r="DK42" s="294">
        <v>0</v>
      </c>
      <c r="DL42" s="318">
        <f>DM42</f>
        <v>78.63</v>
      </c>
      <c r="DM42" s="301">
        <v>78.63</v>
      </c>
      <c r="DN42" s="301">
        <v>0.94</v>
      </c>
      <c r="DO42" s="301">
        <f>DL42-DP42-DQ42</f>
        <v>-64.807500000000005</v>
      </c>
      <c r="DP42" s="301">
        <v>0</v>
      </c>
      <c r="DQ42" s="289">
        <f>DR42+DS42</f>
        <v>143.4375</v>
      </c>
      <c r="DR42" s="301">
        <f>77.693+65.7445</f>
        <v>143.4375</v>
      </c>
      <c r="DS42" s="302">
        <v>0</v>
      </c>
      <c r="DT42" s="318">
        <f t="shared" si="11"/>
        <v>874.86</v>
      </c>
      <c r="DU42" s="301">
        <f t="shared" si="11"/>
        <v>874.86</v>
      </c>
      <c r="DV42" s="301">
        <f t="shared" si="11"/>
        <v>10.499999999999998</v>
      </c>
      <c r="DW42" s="301">
        <f t="shared" si="11"/>
        <v>-57.486500000000021</v>
      </c>
      <c r="DX42" s="301">
        <f t="shared" si="11"/>
        <v>0</v>
      </c>
      <c r="DY42" s="289">
        <f t="shared" si="11"/>
        <v>932.34650000000011</v>
      </c>
      <c r="DZ42" s="301">
        <f t="shared" si="11"/>
        <v>932.34650000000011</v>
      </c>
      <c r="EA42" s="302">
        <f t="shared" si="11"/>
        <v>0</v>
      </c>
    </row>
    <row r="43" spans="1:131" ht="13.5" customHeight="1">
      <c r="A43" s="950">
        <v>12</v>
      </c>
      <c r="B43" s="307" t="s">
        <v>215</v>
      </c>
      <c r="C43" s="308"/>
      <c r="D43" s="309"/>
      <c r="E43" s="310"/>
      <c r="F43" s="310"/>
      <c r="G43" s="310"/>
      <c r="H43" s="310"/>
      <c r="I43" s="323"/>
      <c r="J43" s="324"/>
      <c r="K43" s="325"/>
      <c r="L43" s="313"/>
      <c r="M43" s="314"/>
      <c r="N43" s="314"/>
      <c r="O43" s="314"/>
      <c r="P43" s="314"/>
      <c r="Q43" s="314"/>
      <c r="R43" s="314"/>
      <c r="S43" s="315"/>
      <c r="T43" s="316"/>
      <c r="U43" s="314"/>
      <c r="V43" s="314"/>
      <c r="W43" s="314"/>
      <c r="X43" s="314"/>
      <c r="Y43" s="314"/>
      <c r="Z43" s="314"/>
      <c r="AA43" s="308"/>
      <c r="AB43" s="313"/>
      <c r="AC43" s="314"/>
      <c r="AD43" s="314"/>
      <c r="AE43" s="314"/>
      <c r="AF43" s="314"/>
      <c r="AG43" s="314"/>
      <c r="AH43" s="314"/>
      <c r="AI43" s="315"/>
      <c r="AJ43" s="316"/>
      <c r="AK43" s="314"/>
      <c r="AL43" s="314"/>
      <c r="AM43" s="314"/>
      <c r="AN43" s="314"/>
      <c r="AO43" s="314"/>
      <c r="AP43" s="314"/>
      <c r="AQ43" s="308"/>
      <c r="AR43" s="313"/>
      <c r="AS43" s="314"/>
      <c r="AT43" s="314"/>
      <c r="AU43" s="314"/>
      <c r="AV43" s="314"/>
      <c r="AW43" s="314"/>
      <c r="AX43" s="314"/>
      <c r="AY43" s="315"/>
      <c r="AZ43" s="316"/>
      <c r="BA43" s="314"/>
      <c r="BB43" s="314"/>
      <c r="BC43" s="314"/>
      <c r="BD43" s="314"/>
      <c r="BE43" s="314"/>
      <c r="BF43" s="314"/>
      <c r="BG43" s="308"/>
      <c r="BH43" s="313"/>
      <c r="BI43" s="314"/>
      <c r="BJ43" s="314"/>
      <c r="BK43" s="314"/>
      <c r="BL43" s="314"/>
      <c r="BM43" s="314"/>
      <c r="BN43" s="314"/>
      <c r="BO43" s="315"/>
      <c r="BP43" s="316"/>
      <c r="BQ43" s="314"/>
      <c r="BR43" s="314"/>
      <c r="BS43" s="314"/>
      <c r="BT43" s="314"/>
      <c r="BU43" s="314"/>
      <c r="BV43" s="314"/>
      <c r="BW43" s="308"/>
      <c r="BX43" s="313"/>
      <c r="BY43" s="314"/>
      <c r="BZ43" s="314"/>
      <c r="CA43" s="314"/>
      <c r="CB43" s="314"/>
      <c r="CC43" s="314"/>
      <c r="CD43" s="314"/>
      <c r="CE43" s="315"/>
      <c r="CF43" s="316"/>
      <c r="CG43" s="314"/>
      <c r="CH43" s="314"/>
      <c r="CI43" s="314"/>
      <c r="CJ43" s="314"/>
      <c r="CK43" s="314"/>
      <c r="CL43" s="314"/>
      <c r="CM43" s="308"/>
      <c r="CN43" s="313"/>
      <c r="CO43" s="314"/>
      <c r="CP43" s="314"/>
      <c r="CQ43" s="314"/>
      <c r="CR43" s="314"/>
      <c r="CS43" s="314"/>
      <c r="CT43" s="314"/>
      <c r="CU43" s="315"/>
      <c r="CV43" s="316"/>
      <c r="CW43" s="314"/>
      <c r="CX43" s="314"/>
      <c r="CY43" s="314"/>
      <c r="CZ43" s="314"/>
      <c r="DA43" s="314"/>
      <c r="DB43" s="314"/>
      <c r="DC43" s="308"/>
      <c r="DD43" s="313"/>
      <c r="DE43" s="314"/>
      <c r="DF43" s="314"/>
      <c r="DG43" s="314"/>
      <c r="DH43" s="314"/>
      <c r="DI43" s="314"/>
      <c r="DJ43" s="314"/>
      <c r="DK43" s="315"/>
      <c r="DL43" s="309"/>
      <c r="DM43" s="310"/>
      <c r="DN43" s="310"/>
      <c r="DO43" s="310"/>
      <c r="DP43" s="310"/>
      <c r="DQ43" s="326"/>
      <c r="DR43" s="327"/>
      <c r="DS43" s="328"/>
      <c r="DT43" s="309"/>
      <c r="DU43" s="310"/>
      <c r="DV43" s="310"/>
      <c r="DW43" s="310"/>
      <c r="DX43" s="310"/>
      <c r="DY43" s="326"/>
      <c r="DZ43" s="327"/>
      <c r="EA43" s="328"/>
    </row>
    <row r="44" spans="1:131">
      <c r="A44" s="951"/>
      <c r="B44" s="286" t="s">
        <v>200</v>
      </c>
      <c r="C44" s="317" t="s">
        <v>165</v>
      </c>
      <c r="D44" s="318">
        <v>1371.1709999999998</v>
      </c>
      <c r="E44" s="290">
        <v>1371.1709999999998</v>
      </c>
      <c r="F44" s="289">
        <v>115.952</v>
      </c>
      <c r="G44" s="289">
        <v>405.67999999999984</v>
      </c>
      <c r="H44" s="290">
        <v>0</v>
      </c>
      <c r="I44" s="289">
        <v>965.49099999999999</v>
      </c>
      <c r="J44" s="290">
        <v>965.49099999999999</v>
      </c>
      <c r="K44" s="291">
        <v>0</v>
      </c>
      <c r="L44" s="319">
        <v>1272.42</v>
      </c>
      <c r="M44" s="320">
        <v>1272.42</v>
      </c>
      <c r="N44" s="320">
        <v>109.295</v>
      </c>
      <c r="O44" s="320">
        <v>412.3900000000001</v>
      </c>
      <c r="P44" s="320">
        <v>0</v>
      </c>
      <c r="Q44" s="320">
        <v>860.03</v>
      </c>
      <c r="R44" s="320">
        <v>860.03</v>
      </c>
      <c r="S44" s="321">
        <v>0</v>
      </c>
      <c r="T44" s="322">
        <v>1140.8680000000002</v>
      </c>
      <c r="U44" s="320">
        <v>1140.8680000000002</v>
      </c>
      <c r="V44" s="320">
        <v>108.172</v>
      </c>
      <c r="W44" s="320">
        <v>308.6500000000002</v>
      </c>
      <c r="X44" s="320">
        <v>0</v>
      </c>
      <c r="Y44" s="320">
        <v>832.21799999999996</v>
      </c>
      <c r="Z44" s="320">
        <v>832.21799999999996</v>
      </c>
      <c r="AA44" s="317">
        <v>0</v>
      </c>
      <c r="AB44" s="319"/>
      <c r="AC44" s="320"/>
      <c r="AD44" s="320"/>
      <c r="AE44" s="320"/>
      <c r="AF44" s="320"/>
      <c r="AG44" s="320"/>
      <c r="AH44" s="320"/>
      <c r="AI44" s="321"/>
      <c r="AJ44" s="322">
        <v>982.67499999999995</v>
      </c>
      <c r="AK44" s="320">
        <v>982.67499999999995</v>
      </c>
      <c r="AL44" s="320">
        <v>100.078</v>
      </c>
      <c r="AM44" s="320">
        <v>448.27749999999992</v>
      </c>
      <c r="AN44" s="320">
        <v>0</v>
      </c>
      <c r="AO44" s="320">
        <v>534.39750000000004</v>
      </c>
      <c r="AP44" s="320">
        <v>534.39750000000004</v>
      </c>
      <c r="AQ44" s="317">
        <v>0</v>
      </c>
      <c r="AR44" s="319"/>
      <c r="AS44" s="320"/>
      <c r="AT44" s="320"/>
      <c r="AU44" s="320"/>
      <c r="AV44" s="320"/>
      <c r="AW44" s="320"/>
      <c r="AX44" s="320"/>
      <c r="AY44" s="321"/>
      <c r="AZ44" s="322">
        <v>251.33499999999998</v>
      </c>
      <c r="BA44" s="320">
        <v>251.33499999999998</v>
      </c>
      <c r="BB44" s="320">
        <v>36.1</v>
      </c>
      <c r="BC44" s="320">
        <v>-306.37399999999997</v>
      </c>
      <c r="BD44" s="320">
        <v>0</v>
      </c>
      <c r="BE44" s="320">
        <v>557.70899999999995</v>
      </c>
      <c r="BF44" s="320">
        <v>557.70899999999995</v>
      </c>
      <c r="BG44" s="317">
        <v>0</v>
      </c>
      <c r="BH44" s="319"/>
      <c r="BI44" s="320"/>
      <c r="BJ44" s="320"/>
      <c r="BK44" s="320"/>
      <c r="BL44" s="320"/>
      <c r="BM44" s="320"/>
      <c r="BN44" s="320"/>
      <c r="BO44" s="321"/>
      <c r="BP44" s="322">
        <v>86.293000000000006</v>
      </c>
      <c r="BQ44" s="320">
        <v>86.293000000000006</v>
      </c>
      <c r="BR44" s="320">
        <v>22.414999999999999</v>
      </c>
      <c r="BS44" s="320">
        <v>-421.65800000000002</v>
      </c>
      <c r="BT44" s="320">
        <v>0</v>
      </c>
      <c r="BU44" s="320">
        <v>507.95100000000002</v>
      </c>
      <c r="BV44" s="320">
        <v>507.95100000000002</v>
      </c>
      <c r="BW44" s="317">
        <v>0</v>
      </c>
      <c r="BX44" s="319">
        <v>81.682000000000002</v>
      </c>
      <c r="BY44" s="320">
        <v>81.681999999999988</v>
      </c>
      <c r="BZ44" s="320">
        <v>21.712</v>
      </c>
      <c r="CA44" s="320">
        <v>-442.15300000000002</v>
      </c>
      <c r="CB44" s="320">
        <v>0</v>
      </c>
      <c r="CC44" s="320">
        <v>523.83500000000004</v>
      </c>
      <c r="CD44" s="320">
        <v>523.83500000000004</v>
      </c>
      <c r="CE44" s="321">
        <v>0</v>
      </c>
      <c r="CF44" s="322">
        <v>107.13900000000001</v>
      </c>
      <c r="CG44" s="320">
        <v>107.13900000000001</v>
      </c>
      <c r="CH44" s="320">
        <v>23.290000000000003</v>
      </c>
      <c r="CI44" s="320">
        <v>-420.65099999999995</v>
      </c>
      <c r="CJ44" s="320">
        <v>0</v>
      </c>
      <c r="CK44" s="320">
        <v>527.79</v>
      </c>
      <c r="CL44" s="320">
        <v>527.79</v>
      </c>
      <c r="CM44" s="317">
        <v>0</v>
      </c>
      <c r="CN44" s="319">
        <v>257.27999999999997</v>
      </c>
      <c r="CO44" s="320">
        <v>257.27999999999997</v>
      </c>
      <c r="CP44" s="320">
        <v>37.913999999999994</v>
      </c>
      <c r="CQ44" s="320">
        <v>-192.22900000000004</v>
      </c>
      <c r="CR44" s="320">
        <v>0</v>
      </c>
      <c r="CS44" s="320">
        <v>449.50900000000001</v>
      </c>
      <c r="CT44" s="320">
        <v>449.50900000000001</v>
      </c>
      <c r="CU44" s="321">
        <v>0</v>
      </c>
      <c r="CV44" s="322">
        <v>900.81600000000003</v>
      </c>
      <c r="CW44" s="320">
        <v>900.81600000000003</v>
      </c>
      <c r="CX44" s="320">
        <v>100.04300000000001</v>
      </c>
      <c r="CY44" s="320">
        <v>202.58400000000006</v>
      </c>
      <c r="CZ44" s="320">
        <v>0</v>
      </c>
      <c r="DA44" s="320">
        <v>698.23199999999997</v>
      </c>
      <c r="DB44" s="320">
        <v>698.23199999999997</v>
      </c>
      <c r="DC44" s="317">
        <v>0</v>
      </c>
      <c r="DD44" s="319">
        <v>1157.4059999999999</v>
      </c>
      <c r="DE44" s="320">
        <v>1157.4059999999999</v>
      </c>
      <c r="DF44" s="320">
        <v>115.542</v>
      </c>
      <c r="DG44" s="320">
        <v>366.9899999999999</v>
      </c>
      <c r="DH44" s="320">
        <v>0</v>
      </c>
      <c r="DI44" s="320">
        <v>790.41600000000005</v>
      </c>
      <c r="DJ44" s="320">
        <v>790.41600000000005</v>
      </c>
      <c r="DK44" s="321">
        <v>0</v>
      </c>
      <c r="DL44" s="318">
        <f>DM44</f>
        <v>1636.0980000000002</v>
      </c>
      <c r="DM44" s="290">
        <v>1636.0980000000002</v>
      </c>
      <c r="DN44" s="289">
        <v>139.20400000000001</v>
      </c>
      <c r="DO44" s="289">
        <f>DL44-DP44-DQ44</f>
        <v>609.29000000000019</v>
      </c>
      <c r="DP44" s="290">
        <v>0</v>
      </c>
      <c r="DQ44" s="289">
        <f>DR44+DS44</f>
        <v>1026.808</v>
      </c>
      <c r="DR44" s="290">
        <f>896.168+114.635+16.005</f>
        <v>1026.808</v>
      </c>
      <c r="DS44" s="291">
        <v>0</v>
      </c>
      <c r="DT44" s="318">
        <f t="shared" ref="DT44:EA45" si="12">D44+L44+T44+AB44+AJ44+AR44+AZ44+BH44+BP44+BX44+CF44+CN44+CV44+DD44+DL44</f>
        <v>9245.1829999999991</v>
      </c>
      <c r="DU44" s="290">
        <f t="shared" si="12"/>
        <v>9245.1829999999991</v>
      </c>
      <c r="DV44" s="289">
        <f t="shared" si="12"/>
        <v>929.7170000000001</v>
      </c>
      <c r="DW44" s="289">
        <f t="shared" si="12"/>
        <v>970.79650000000026</v>
      </c>
      <c r="DX44" s="290">
        <f t="shared" si="12"/>
        <v>0</v>
      </c>
      <c r="DY44" s="289">
        <f t="shared" si="12"/>
        <v>8274.3865000000005</v>
      </c>
      <c r="DZ44" s="290">
        <f t="shared" si="12"/>
        <v>8274.3865000000005</v>
      </c>
      <c r="EA44" s="291">
        <f t="shared" si="12"/>
        <v>0</v>
      </c>
    </row>
    <row r="45" spans="1:131" ht="9" thickBot="1">
      <c r="A45" s="952"/>
      <c r="B45" s="298" t="s">
        <v>201</v>
      </c>
      <c r="C45" s="299" t="s">
        <v>202</v>
      </c>
      <c r="D45" s="318">
        <v>1981.17</v>
      </c>
      <c r="E45" s="301">
        <v>1981.17</v>
      </c>
      <c r="F45" s="301">
        <v>161.68</v>
      </c>
      <c r="G45" s="301">
        <v>-153.07899999999972</v>
      </c>
      <c r="H45" s="301">
        <v>0</v>
      </c>
      <c r="I45" s="301">
        <v>2134.2489999999998</v>
      </c>
      <c r="J45" s="301">
        <v>2134.2489999999998</v>
      </c>
      <c r="K45" s="302">
        <v>0</v>
      </c>
      <c r="L45" s="292">
        <v>1955.61</v>
      </c>
      <c r="M45" s="293">
        <v>1955.61</v>
      </c>
      <c r="N45" s="293">
        <v>148.79000000000002</v>
      </c>
      <c r="O45" s="293">
        <v>-52.869000000000142</v>
      </c>
      <c r="P45" s="293">
        <v>0</v>
      </c>
      <c r="Q45" s="293">
        <v>2008.479</v>
      </c>
      <c r="R45" s="293">
        <v>2008.479</v>
      </c>
      <c r="S45" s="294">
        <v>0</v>
      </c>
      <c r="T45" s="295">
        <v>2219.65</v>
      </c>
      <c r="U45" s="293">
        <v>2219.65</v>
      </c>
      <c r="V45" s="293">
        <v>158.34</v>
      </c>
      <c r="W45" s="293">
        <v>119.0915</v>
      </c>
      <c r="X45" s="293">
        <v>0</v>
      </c>
      <c r="Y45" s="293">
        <v>2100.5585000000001</v>
      </c>
      <c r="Z45" s="293">
        <v>2100.5585000000001</v>
      </c>
      <c r="AA45" s="287">
        <v>0</v>
      </c>
      <c r="AB45" s="292"/>
      <c r="AC45" s="293"/>
      <c r="AD45" s="293"/>
      <c r="AE45" s="293"/>
      <c r="AF45" s="293"/>
      <c r="AG45" s="293"/>
      <c r="AH45" s="293"/>
      <c r="AI45" s="294"/>
      <c r="AJ45" s="295">
        <v>2469.39</v>
      </c>
      <c r="AK45" s="293">
        <v>2469.39</v>
      </c>
      <c r="AL45" s="293">
        <v>155.32</v>
      </c>
      <c r="AM45" s="293">
        <v>621.66199999999981</v>
      </c>
      <c r="AN45" s="293">
        <v>0</v>
      </c>
      <c r="AO45" s="293">
        <v>1847.7280000000001</v>
      </c>
      <c r="AP45" s="293">
        <v>1847.7280000000001</v>
      </c>
      <c r="AQ45" s="287">
        <v>0</v>
      </c>
      <c r="AR45" s="292"/>
      <c r="AS45" s="293"/>
      <c r="AT45" s="293"/>
      <c r="AU45" s="293"/>
      <c r="AV45" s="293"/>
      <c r="AW45" s="293"/>
      <c r="AX45" s="293"/>
      <c r="AY45" s="294"/>
      <c r="AZ45" s="295">
        <v>2687.7799999999997</v>
      </c>
      <c r="BA45" s="293">
        <v>2687.7799999999997</v>
      </c>
      <c r="BB45" s="293">
        <v>40.67</v>
      </c>
      <c r="BC45" s="293">
        <v>922.50999999999976</v>
      </c>
      <c r="BD45" s="293">
        <v>0</v>
      </c>
      <c r="BE45" s="293">
        <v>1765.27</v>
      </c>
      <c r="BF45" s="293">
        <v>1765.27</v>
      </c>
      <c r="BG45" s="287">
        <v>0</v>
      </c>
      <c r="BH45" s="292"/>
      <c r="BI45" s="293"/>
      <c r="BJ45" s="293"/>
      <c r="BK45" s="293"/>
      <c r="BL45" s="293"/>
      <c r="BM45" s="293"/>
      <c r="BN45" s="293"/>
      <c r="BO45" s="294"/>
      <c r="BP45" s="295">
        <v>1590.55</v>
      </c>
      <c r="BQ45" s="293">
        <v>1590.55</v>
      </c>
      <c r="BR45" s="293">
        <v>13.41</v>
      </c>
      <c r="BS45" s="293">
        <v>321.1869999999999</v>
      </c>
      <c r="BT45" s="293">
        <v>0</v>
      </c>
      <c r="BU45" s="293">
        <v>1269.3630000000001</v>
      </c>
      <c r="BV45" s="293">
        <v>1269.3630000000001</v>
      </c>
      <c r="BW45" s="287">
        <v>0</v>
      </c>
      <c r="BX45" s="292">
        <v>1575.45</v>
      </c>
      <c r="BY45" s="293">
        <v>1575.45</v>
      </c>
      <c r="BZ45" s="293">
        <v>13.87</v>
      </c>
      <c r="CA45" s="293">
        <v>54.235000000000127</v>
      </c>
      <c r="CB45" s="293">
        <v>0</v>
      </c>
      <c r="CC45" s="293">
        <v>1521.2149999999999</v>
      </c>
      <c r="CD45" s="293">
        <v>1521.2149999999999</v>
      </c>
      <c r="CE45" s="294">
        <v>0</v>
      </c>
      <c r="CF45" s="295">
        <v>1895.6100000000001</v>
      </c>
      <c r="CG45" s="293">
        <v>1895.6100000000001</v>
      </c>
      <c r="CH45" s="293">
        <v>18.68</v>
      </c>
      <c r="CI45" s="293">
        <v>306.34350000000018</v>
      </c>
      <c r="CJ45" s="293">
        <v>0</v>
      </c>
      <c r="CK45" s="293">
        <v>1589.2665</v>
      </c>
      <c r="CL45" s="293">
        <v>1589.2665</v>
      </c>
      <c r="CM45" s="287">
        <v>0</v>
      </c>
      <c r="CN45" s="292">
        <v>1861.19</v>
      </c>
      <c r="CO45" s="293">
        <v>1861.19</v>
      </c>
      <c r="CP45" s="293">
        <v>53</v>
      </c>
      <c r="CQ45" s="293">
        <v>227.5630000000001</v>
      </c>
      <c r="CR45" s="293">
        <v>0</v>
      </c>
      <c r="CS45" s="293">
        <v>1633.627</v>
      </c>
      <c r="CT45" s="293">
        <v>1633.627</v>
      </c>
      <c r="CU45" s="294">
        <v>0</v>
      </c>
      <c r="CV45" s="295">
        <v>1972.35</v>
      </c>
      <c r="CW45" s="293">
        <v>1972.35</v>
      </c>
      <c r="CX45" s="293">
        <v>173.45000000000002</v>
      </c>
      <c r="CY45" s="293">
        <v>147.63799999999992</v>
      </c>
      <c r="CZ45" s="293">
        <v>0</v>
      </c>
      <c r="DA45" s="293">
        <v>1824.712</v>
      </c>
      <c r="DB45" s="293">
        <v>1824.712</v>
      </c>
      <c r="DC45" s="287">
        <v>0</v>
      </c>
      <c r="DD45" s="292">
        <v>2030.29</v>
      </c>
      <c r="DE45" s="293">
        <v>2030.29</v>
      </c>
      <c r="DF45" s="293">
        <v>170.72</v>
      </c>
      <c r="DG45" s="293">
        <v>407.5619999999999</v>
      </c>
      <c r="DH45" s="293">
        <v>0</v>
      </c>
      <c r="DI45" s="293">
        <v>1622.7280000000001</v>
      </c>
      <c r="DJ45" s="293">
        <v>1622.7280000000001</v>
      </c>
      <c r="DK45" s="294">
        <v>0</v>
      </c>
      <c r="DL45" s="318">
        <v>3513.96</v>
      </c>
      <c r="DM45" s="301">
        <v>2115.44</v>
      </c>
      <c r="DN45" s="301">
        <v>203.21</v>
      </c>
      <c r="DO45" s="301">
        <f>DL45-DP45-DQ45</f>
        <v>1271.0036</v>
      </c>
      <c r="DP45" s="301">
        <v>0</v>
      </c>
      <c r="DQ45" s="289">
        <f>DR45+DS45</f>
        <v>2242.9564</v>
      </c>
      <c r="DR45" s="301">
        <f>1994.435+248.5214</f>
        <v>2242.9564</v>
      </c>
      <c r="DS45" s="302">
        <v>0</v>
      </c>
      <c r="DT45" s="318">
        <f t="shared" si="12"/>
        <v>25752.999999999996</v>
      </c>
      <c r="DU45" s="301">
        <f t="shared" si="12"/>
        <v>24354.479999999996</v>
      </c>
      <c r="DV45" s="301">
        <f t="shared" si="12"/>
        <v>1311.14</v>
      </c>
      <c r="DW45" s="301">
        <f t="shared" si="12"/>
        <v>4192.8476000000001</v>
      </c>
      <c r="DX45" s="301">
        <f t="shared" si="12"/>
        <v>0</v>
      </c>
      <c r="DY45" s="289">
        <f t="shared" si="12"/>
        <v>21560.152399999999</v>
      </c>
      <c r="DZ45" s="301">
        <f t="shared" si="12"/>
        <v>21560.152399999999</v>
      </c>
      <c r="EA45" s="302">
        <f t="shared" si="12"/>
        <v>0</v>
      </c>
    </row>
    <row r="46" spans="1:131" ht="13.5" customHeight="1">
      <c r="A46" s="950">
        <v>13</v>
      </c>
      <c r="B46" s="307" t="s">
        <v>216</v>
      </c>
      <c r="C46" s="308"/>
      <c r="D46" s="309"/>
      <c r="E46" s="310"/>
      <c r="F46" s="310"/>
      <c r="G46" s="310"/>
      <c r="H46" s="310"/>
      <c r="I46" s="323"/>
      <c r="J46" s="324"/>
      <c r="K46" s="325"/>
      <c r="L46" s="313"/>
      <c r="M46" s="314"/>
      <c r="N46" s="314"/>
      <c r="O46" s="314"/>
      <c r="P46" s="314"/>
      <c r="Q46" s="314"/>
      <c r="R46" s="314"/>
      <c r="S46" s="315"/>
      <c r="T46" s="316"/>
      <c r="U46" s="314"/>
      <c r="V46" s="314"/>
      <c r="W46" s="314"/>
      <c r="X46" s="314"/>
      <c r="Y46" s="314"/>
      <c r="Z46" s="314"/>
      <c r="AA46" s="308"/>
      <c r="AB46" s="313"/>
      <c r="AC46" s="314"/>
      <c r="AD46" s="314"/>
      <c r="AE46" s="314"/>
      <c r="AF46" s="314"/>
      <c r="AG46" s="314"/>
      <c r="AH46" s="314"/>
      <c r="AI46" s="315"/>
      <c r="AJ46" s="316"/>
      <c r="AK46" s="314"/>
      <c r="AL46" s="314"/>
      <c r="AM46" s="314"/>
      <c r="AN46" s="314"/>
      <c r="AO46" s="314"/>
      <c r="AP46" s="314"/>
      <c r="AQ46" s="308"/>
      <c r="AR46" s="313"/>
      <c r="AS46" s="314"/>
      <c r="AT46" s="314"/>
      <c r="AU46" s="314"/>
      <c r="AV46" s="314"/>
      <c r="AW46" s="314"/>
      <c r="AX46" s="314"/>
      <c r="AY46" s="315"/>
      <c r="AZ46" s="316"/>
      <c r="BA46" s="314"/>
      <c r="BB46" s="314"/>
      <c r="BC46" s="314"/>
      <c r="BD46" s="314"/>
      <c r="BE46" s="314"/>
      <c r="BF46" s="314"/>
      <c r="BG46" s="308"/>
      <c r="BH46" s="313"/>
      <c r="BI46" s="314"/>
      <c r="BJ46" s="314"/>
      <c r="BK46" s="314"/>
      <c r="BL46" s="314"/>
      <c r="BM46" s="314"/>
      <c r="BN46" s="314"/>
      <c r="BO46" s="315"/>
      <c r="BP46" s="316"/>
      <c r="BQ46" s="314"/>
      <c r="BR46" s="314"/>
      <c r="BS46" s="314"/>
      <c r="BT46" s="314"/>
      <c r="BU46" s="314"/>
      <c r="BV46" s="314"/>
      <c r="BW46" s="308"/>
      <c r="BX46" s="313"/>
      <c r="BY46" s="314"/>
      <c r="BZ46" s="314"/>
      <c r="CA46" s="314"/>
      <c r="CB46" s="314"/>
      <c r="CC46" s="314"/>
      <c r="CD46" s="314"/>
      <c r="CE46" s="315"/>
      <c r="CF46" s="316"/>
      <c r="CG46" s="314"/>
      <c r="CH46" s="314"/>
      <c r="CI46" s="314"/>
      <c r="CJ46" s="314"/>
      <c r="CK46" s="314"/>
      <c r="CL46" s="314"/>
      <c r="CM46" s="308"/>
      <c r="CN46" s="313"/>
      <c r="CO46" s="314"/>
      <c r="CP46" s="314"/>
      <c r="CQ46" s="314"/>
      <c r="CR46" s="314"/>
      <c r="CS46" s="314"/>
      <c r="CT46" s="314"/>
      <c r="CU46" s="315"/>
      <c r="CV46" s="316"/>
      <c r="CW46" s="314"/>
      <c r="CX46" s="314"/>
      <c r="CY46" s="314"/>
      <c r="CZ46" s="314"/>
      <c r="DA46" s="314"/>
      <c r="DB46" s="314"/>
      <c r="DC46" s="308"/>
      <c r="DD46" s="313"/>
      <c r="DE46" s="314"/>
      <c r="DF46" s="314"/>
      <c r="DG46" s="314"/>
      <c r="DH46" s="314"/>
      <c r="DI46" s="314"/>
      <c r="DJ46" s="314"/>
      <c r="DK46" s="315"/>
      <c r="DL46" s="309"/>
      <c r="DM46" s="310"/>
      <c r="DN46" s="310"/>
      <c r="DO46" s="310"/>
      <c r="DP46" s="310"/>
      <c r="DQ46" s="326"/>
      <c r="DR46" s="327"/>
      <c r="DS46" s="328"/>
      <c r="DT46" s="309"/>
      <c r="DU46" s="310"/>
      <c r="DV46" s="310"/>
      <c r="DW46" s="310"/>
      <c r="DX46" s="310"/>
      <c r="DY46" s="326"/>
      <c r="DZ46" s="327"/>
      <c r="EA46" s="328"/>
    </row>
    <row r="47" spans="1:131" ht="15.75" customHeight="1">
      <c r="A47" s="951"/>
      <c r="B47" s="286" t="s">
        <v>200</v>
      </c>
      <c r="C47" s="317" t="s">
        <v>165</v>
      </c>
      <c r="D47" s="318">
        <v>1662.1680000000001</v>
      </c>
      <c r="E47" s="290">
        <v>1662.1680000000001</v>
      </c>
      <c r="F47" s="289">
        <v>105.869</v>
      </c>
      <c r="G47" s="289">
        <v>530.17000000000007</v>
      </c>
      <c r="H47" s="290">
        <v>0</v>
      </c>
      <c r="I47" s="289">
        <v>1131.998</v>
      </c>
      <c r="J47" s="290">
        <v>1077.3340000000001</v>
      </c>
      <c r="K47" s="291">
        <v>54.664000000000001</v>
      </c>
      <c r="L47" s="319">
        <v>1592.18</v>
      </c>
      <c r="M47" s="320">
        <v>1592.18</v>
      </c>
      <c r="N47" s="320">
        <v>81.65100000000001</v>
      </c>
      <c r="O47" s="320">
        <v>490.56799999999998</v>
      </c>
      <c r="P47" s="320">
        <v>0</v>
      </c>
      <c r="Q47" s="320">
        <v>1101.6120000000001</v>
      </c>
      <c r="R47" s="320">
        <v>1051.213</v>
      </c>
      <c r="S47" s="321">
        <v>50.399000000000001</v>
      </c>
      <c r="T47" s="322">
        <v>1331.6589999999999</v>
      </c>
      <c r="U47" s="320">
        <v>1331.6589999999999</v>
      </c>
      <c r="V47" s="320">
        <v>78.498999999999995</v>
      </c>
      <c r="W47" s="320">
        <v>377.54699999999991</v>
      </c>
      <c r="X47" s="320">
        <v>0</v>
      </c>
      <c r="Y47" s="320">
        <v>954.11199999999997</v>
      </c>
      <c r="Z47" s="320">
        <v>911.303</v>
      </c>
      <c r="AA47" s="317">
        <v>42.808999999999997</v>
      </c>
      <c r="AB47" s="319"/>
      <c r="AC47" s="320"/>
      <c r="AD47" s="320"/>
      <c r="AE47" s="320"/>
      <c r="AF47" s="320"/>
      <c r="AG47" s="320"/>
      <c r="AH47" s="320"/>
      <c r="AI47" s="321"/>
      <c r="AJ47" s="322">
        <v>1090.864</v>
      </c>
      <c r="AK47" s="320">
        <v>1090.864</v>
      </c>
      <c r="AL47" s="320">
        <v>72.561999999999998</v>
      </c>
      <c r="AM47" s="320">
        <v>265.95300000000009</v>
      </c>
      <c r="AN47" s="320">
        <v>0</v>
      </c>
      <c r="AO47" s="320">
        <v>824.91099999999994</v>
      </c>
      <c r="AP47" s="320">
        <v>787.30799999999999</v>
      </c>
      <c r="AQ47" s="317">
        <v>37.603000000000002</v>
      </c>
      <c r="AR47" s="319"/>
      <c r="AS47" s="320"/>
      <c r="AT47" s="320"/>
      <c r="AU47" s="320"/>
      <c r="AV47" s="320"/>
      <c r="AW47" s="320"/>
      <c r="AX47" s="320"/>
      <c r="AY47" s="321"/>
      <c r="AZ47" s="322">
        <v>122.66399999999999</v>
      </c>
      <c r="BA47" s="320">
        <v>122.66399999999999</v>
      </c>
      <c r="BB47" s="320">
        <v>11.512</v>
      </c>
      <c r="BC47" s="320">
        <v>-302.10900000000004</v>
      </c>
      <c r="BD47" s="320">
        <v>0</v>
      </c>
      <c r="BE47" s="320">
        <v>424.77300000000002</v>
      </c>
      <c r="BF47" s="320">
        <v>421.041</v>
      </c>
      <c r="BG47" s="317">
        <v>3.7320000000000002</v>
      </c>
      <c r="BH47" s="319"/>
      <c r="BI47" s="320"/>
      <c r="BJ47" s="320"/>
      <c r="BK47" s="320"/>
      <c r="BL47" s="320"/>
      <c r="BM47" s="320"/>
      <c r="BN47" s="320"/>
      <c r="BO47" s="321"/>
      <c r="BP47" s="322">
        <v>0</v>
      </c>
      <c r="BQ47" s="320">
        <v>0</v>
      </c>
      <c r="BR47" s="320">
        <v>0</v>
      </c>
      <c r="BS47" s="320">
        <v>-393.14800000000002</v>
      </c>
      <c r="BT47" s="320">
        <v>0</v>
      </c>
      <c r="BU47" s="320">
        <v>393.14800000000002</v>
      </c>
      <c r="BV47" s="320">
        <v>393.14800000000002</v>
      </c>
      <c r="BW47" s="317">
        <v>0</v>
      </c>
      <c r="BX47" s="319">
        <v>0</v>
      </c>
      <c r="BY47" s="320">
        <v>0</v>
      </c>
      <c r="BZ47" s="320">
        <v>0</v>
      </c>
      <c r="CA47" s="320">
        <v>-393.14800000000002</v>
      </c>
      <c r="CB47" s="320">
        <v>0</v>
      </c>
      <c r="CC47" s="320">
        <v>393.14800000000002</v>
      </c>
      <c r="CD47" s="320">
        <v>393.14800000000002</v>
      </c>
      <c r="CE47" s="321">
        <v>0</v>
      </c>
      <c r="CF47" s="322">
        <v>0</v>
      </c>
      <c r="CG47" s="320">
        <v>0</v>
      </c>
      <c r="CH47" s="320">
        <v>0</v>
      </c>
      <c r="CI47" s="320">
        <v>-393.14800000000002</v>
      </c>
      <c r="CJ47" s="320">
        <v>0</v>
      </c>
      <c r="CK47" s="320">
        <v>393.14800000000002</v>
      </c>
      <c r="CL47" s="320">
        <v>393.14800000000002</v>
      </c>
      <c r="CM47" s="317">
        <v>0</v>
      </c>
      <c r="CN47" s="319">
        <v>123.428</v>
      </c>
      <c r="CO47" s="320">
        <v>123.428</v>
      </c>
      <c r="CP47" s="320">
        <v>16.282</v>
      </c>
      <c r="CQ47" s="320">
        <v>59.705999999999996</v>
      </c>
      <c r="CR47" s="320">
        <v>0</v>
      </c>
      <c r="CS47" s="320">
        <v>63.722000000000001</v>
      </c>
      <c r="CT47" s="320">
        <v>60.093000000000004</v>
      </c>
      <c r="CU47" s="321">
        <v>3.629</v>
      </c>
      <c r="CV47" s="322">
        <v>877.94599999999991</v>
      </c>
      <c r="CW47" s="320">
        <v>877.94599999999991</v>
      </c>
      <c r="CX47" s="320">
        <v>63.212000000000003</v>
      </c>
      <c r="CY47" s="320">
        <v>164.79899999999986</v>
      </c>
      <c r="CZ47" s="320">
        <v>0</v>
      </c>
      <c r="DA47" s="320">
        <v>713.14700000000005</v>
      </c>
      <c r="DB47" s="320">
        <v>685.00300000000004</v>
      </c>
      <c r="DC47" s="317">
        <v>28.143999999999998</v>
      </c>
      <c r="DD47" s="319">
        <v>1553.1109999999999</v>
      </c>
      <c r="DE47" s="320">
        <v>1553.1109999999999</v>
      </c>
      <c r="DF47" s="320">
        <v>74.849000000000004</v>
      </c>
      <c r="DG47" s="320">
        <v>461.44599999999991</v>
      </c>
      <c r="DH47" s="320">
        <v>0</v>
      </c>
      <c r="DI47" s="320">
        <v>1091.665</v>
      </c>
      <c r="DJ47" s="320">
        <v>1040.6669999999999</v>
      </c>
      <c r="DK47" s="321">
        <v>50.997999999999998</v>
      </c>
      <c r="DL47" s="318">
        <f>DM47</f>
        <v>2330.0880000000002</v>
      </c>
      <c r="DM47" s="290">
        <v>2330.0880000000002</v>
      </c>
      <c r="DN47" s="289">
        <v>93.745999999999995</v>
      </c>
      <c r="DO47" s="289">
        <f>DL47-DP47-DQ47</f>
        <v>507.8280000000002</v>
      </c>
      <c r="DP47" s="290">
        <v>0</v>
      </c>
      <c r="DQ47" s="289">
        <f>DR47+DS47</f>
        <v>1822.26</v>
      </c>
      <c r="DR47" s="290">
        <f>1398.306+348.403</f>
        <v>1746.7090000000001</v>
      </c>
      <c r="DS47" s="291">
        <f>DS50+DS52</f>
        <v>75.551000000000002</v>
      </c>
      <c r="DT47" s="318">
        <f t="shared" ref="DT47:EA48" si="13">D47+L47+T47+AB47+AJ47+AR47+AZ47+BH47+BP47+BX47+CF47+CN47+CV47+DD47+DL47</f>
        <v>10684.107999999998</v>
      </c>
      <c r="DU47" s="290">
        <f t="shared" si="13"/>
        <v>10684.107999999998</v>
      </c>
      <c r="DV47" s="289">
        <f t="shared" si="13"/>
        <v>598.18200000000002</v>
      </c>
      <c r="DW47" s="289">
        <f t="shared" si="13"/>
        <v>1376.4639999999999</v>
      </c>
      <c r="DX47" s="290">
        <f t="shared" si="13"/>
        <v>0</v>
      </c>
      <c r="DY47" s="289">
        <f t="shared" si="13"/>
        <v>9307.6440000000002</v>
      </c>
      <c r="DZ47" s="290">
        <f t="shared" si="13"/>
        <v>8960.1149999999998</v>
      </c>
      <c r="EA47" s="291">
        <f t="shared" si="13"/>
        <v>347.529</v>
      </c>
    </row>
    <row r="48" spans="1:131" ht="15.75" customHeight="1">
      <c r="A48" s="951"/>
      <c r="B48" s="286" t="s">
        <v>206</v>
      </c>
      <c r="C48" s="317" t="s">
        <v>202</v>
      </c>
      <c r="D48" s="318">
        <v>292.97000000000003</v>
      </c>
      <c r="E48" s="290">
        <v>292.97000000000003</v>
      </c>
      <c r="F48" s="290">
        <v>139.97</v>
      </c>
      <c r="G48" s="290">
        <v>204.03300000000002</v>
      </c>
      <c r="H48" s="290">
        <v>0</v>
      </c>
      <c r="I48" s="290">
        <v>88.936999999999998</v>
      </c>
      <c r="J48" s="290">
        <v>77.378</v>
      </c>
      <c r="K48" s="291">
        <v>11.559000000000001</v>
      </c>
      <c r="L48" s="319">
        <v>282.02999999999997</v>
      </c>
      <c r="M48" s="320">
        <v>282.02999999999997</v>
      </c>
      <c r="N48" s="320">
        <v>154.42000000000002</v>
      </c>
      <c r="O48" s="320">
        <v>153.88899999999998</v>
      </c>
      <c r="P48" s="320">
        <v>0</v>
      </c>
      <c r="Q48" s="320">
        <v>128.14099999999999</v>
      </c>
      <c r="R48" s="320">
        <v>123.453</v>
      </c>
      <c r="S48" s="321">
        <v>4.6879999999999997</v>
      </c>
      <c r="T48" s="322">
        <v>196.97</v>
      </c>
      <c r="U48" s="320">
        <v>196.97</v>
      </c>
      <c r="V48" s="320">
        <v>140.30000000000001</v>
      </c>
      <c r="W48" s="320">
        <v>138.6</v>
      </c>
      <c r="X48" s="320">
        <v>0</v>
      </c>
      <c r="Y48" s="320">
        <v>58.370000000000005</v>
      </c>
      <c r="Z48" s="320">
        <v>49.609000000000002</v>
      </c>
      <c r="AA48" s="317">
        <v>8.7609999999999992</v>
      </c>
      <c r="AB48" s="319"/>
      <c r="AC48" s="320"/>
      <c r="AD48" s="320"/>
      <c r="AE48" s="320"/>
      <c r="AF48" s="320"/>
      <c r="AG48" s="320"/>
      <c r="AH48" s="320"/>
      <c r="AI48" s="321"/>
      <c r="AJ48" s="322">
        <v>170</v>
      </c>
      <c r="AK48" s="320">
        <v>170</v>
      </c>
      <c r="AL48" s="320">
        <v>135.76999999999998</v>
      </c>
      <c r="AM48" s="320">
        <v>85.021000000000001</v>
      </c>
      <c r="AN48" s="320">
        <v>0</v>
      </c>
      <c r="AO48" s="320">
        <v>84.978999999999999</v>
      </c>
      <c r="AP48" s="320">
        <v>77.67</v>
      </c>
      <c r="AQ48" s="317">
        <v>7.3089999999999993</v>
      </c>
      <c r="AR48" s="319"/>
      <c r="AS48" s="320"/>
      <c r="AT48" s="320"/>
      <c r="AU48" s="320"/>
      <c r="AV48" s="320"/>
      <c r="AW48" s="320"/>
      <c r="AX48" s="320"/>
      <c r="AY48" s="321"/>
      <c r="AZ48" s="322">
        <v>72.81</v>
      </c>
      <c r="BA48" s="320">
        <v>72.81</v>
      </c>
      <c r="BB48" s="320">
        <v>60.4</v>
      </c>
      <c r="BC48" s="320">
        <v>69.667000000000002</v>
      </c>
      <c r="BD48" s="320">
        <v>0</v>
      </c>
      <c r="BE48" s="320">
        <v>3.1429999999999998</v>
      </c>
      <c r="BF48" s="320">
        <v>1.7969999999999999</v>
      </c>
      <c r="BG48" s="317">
        <v>1.3460000000000001</v>
      </c>
      <c r="BH48" s="319"/>
      <c r="BI48" s="320"/>
      <c r="BJ48" s="320"/>
      <c r="BK48" s="320"/>
      <c r="BL48" s="320"/>
      <c r="BM48" s="320"/>
      <c r="BN48" s="320"/>
      <c r="BO48" s="321"/>
      <c r="BP48" s="322">
        <v>0</v>
      </c>
      <c r="BQ48" s="320">
        <v>0</v>
      </c>
      <c r="BR48" s="320">
        <v>0</v>
      </c>
      <c r="BS48" s="320">
        <v>0</v>
      </c>
      <c r="BT48" s="320">
        <v>0</v>
      </c>
      <c r="BU48" s="320">
        <v>0</v>
      </c>
      <c r="BV48" s="320">
        <v>0</v>
      </c>
      <c r="BW48" s="317">
        <v>0</v>
      </c>
      <c r="BX48" s="319">
        <v>0</v>
      </c>
      <c r="BY48" s="320">
        <v>0</v>
      </c>
      <c r="BZ48" s="320">
        <v>0</v>
      </c>
      <c r="CA48" s="320">
        <v>0</v>
      </c>
      <c r="CB48" s="320">
        <v>0</v>
      </c>
      <c r="CC48" s="320">
        <v>0</v>
      </c>
      <c r="CD48" s="320">
        <v>0</v>
      </c>
      <c r="CE48" s="321">
        <v>0</v>
      </c>
      <c r="CF48" s="322">
        <v>0</v>
      </c>
      <c r="CG48" s="320">
        <v>0</v>
      </c>
      <c r="CH48" s="320">
        <v>0</v>
      </c>
      <c r="CI48" s="320">
        <v>0</v>
      </c>
      <c r="CJ48" s="320">
        <v>0</v>
      </c>
      <c r="CK48" s="320">
        <v>0</v>
      </c>
      <c r="CL48" s="320">
        <v>0</v>
      </c>
      <c r="CM48" s="317">
        <v>0</v>
      </c>
      <c r="CN48" s="319">
        <v>373.96</v>
      </c>
      <c r="CO48" s="320">
        <v>373.96</v>
      </c>
      <c r="CP48" s="320">
        <v>56.72</v>
      </c>
      <c r="CQ48" s="320">
        <v>358.44599999999997</v>
      </c>
      <c r="CR48" s="320">
        <v>0</v>
      </c>
      <c r="CS48" s="320">
        <v>15.513999999999999</v>
      </c>
      <c r="CT48" s="320">
        <v>7.7569999999999997</v>
      </c>
      <c r="CU48" s="321">
        <v>7.7569999999999997</v>
      </c>
      <c r="CV48" s="322">
        <v>179.81</v>
      </c>
      <c r="CW48" s="320">
        <v>179.81</v>
      </c>
      <c r="CX48" s="320">
        <v>175.51</v>
      </c>
      <c r="CY48" s="320">
        <v>106.35599999999999</v>
      </c>
      <c r="CZ48" s="320">
        <v>0</v>
      </c>
      <c r="DA48" s="320">
        <v>73.454000000000008</v>
      </c>
      <c r="DB48" s="320">
        <v>55.92</v>
      </c>
      <c r="DC48" s="317">
        <v>17.534000000000002</v>
      </c>
      <c r="DD48" s="319">
        <v>107.69</v>
      </c>
      <c r="DE48" s="320">
        <v>107.69</v>
      </c>
      <c r="DF48" s="320">
        <v>107.69</v>
      </c>
      <c r="DG48" s="320">
        <v>5.9909999999999854</v>
      </c>
      <c r="DH48" s="320">
        <v>0</v>
      </c>
      <c r="DI48" s="320">
        <v>101.69900000000001</v>
      </c>
      <c r="DJ48" s="320">
        <v>80.638000000000005</v>
      </c>
      <c r="DK48" s="321">
        <v>21.061</v>
      </c>
      <c r="DL48" s="318">
        <f>DM48</f>
        <v>116.91</v>
      </c>
      <c r="DM48" s="290">
        <v>116.91</v>
      </c>
      <c r="DN48" s="290">
        <v>116.91</v>
      </c>
      <c r="DO48" s="290">
        <f>DL48-DP48-DQ48</f>
        <v>22.531999999999996</v>
      </c>
      <c r="DP48" s="290">
        <v>0</v>
      </c>
      <c r="DQ48" s="290">
        <f>DR48+DS48</f>
        <v>94.378</v>
      </c>
      <c r="DR48" s="290">
        <v>77.542000000000002</v>
      </c>
      <c r="DS48" s="291">
        <f>DS51+DS53</f>
        <v>16.835999999999999</v>
      </c>
      <c r="DT48" s="318">
        <f t="shared" si="13"/>
        <v>1793.15</v>
      </c>
      <c r="DU48" s="290">
        <f t="shared" si="13"/>
        <v>1793.15</v>
      </c>
      <c r="DV48" s="290">
        <f t="shared" si="13"/>
        <v>1087.69</v>
      </c>
      <c r="DW48" s="290">
        <f t="shared" si="13"/>
        <v>1144.5349999999999</v>
      </c>
      <c r="DX48" s="290">
        <f t="shared" si="13"/>
        <v>0</v>
      </c>
      <c r="DY48" s="290">
        <f t="shared" si="13"/>
        <v>648.61500000000001</v>
      </c>
      <c r="DZ48" s="290">
        <f t="shared" si="13"/>
        <v>551.76400000000012</v>
      </c>
      <c r="EA48" s="291">
        <f t="shared" si="13"/>
        <v>96.850999999999985</v>
      </c>
    </row>
    <row r="49" spans="1:131">
      <c r="A49" s="954">
        <v>13.1</v>
      </c>
      <c r="B49" s="330" t="s">
        <v>217</v>
      </c>
      <c r="C49" s="331"/>
      <c r="D49" s="332"/>
      <c r="E49" s="333"/>
      <c r="F49" s="333"/>
      <c r="G49" s="333"/>
      <c r="H49" s="333"/>
      <c r="I49" s="333"/>
      <c r="J49" s="333"/>
      <c r="K49" s="334"/>
      <c r="L49" s="335"/>
      <c r="M49" s="336"/>
      <c r="N49" s="336"/>
      <c r="O49" s="336"/>
      <c r="P49" s="336"/>
      <c r="Q49" s="336"/>
      <c r="R49" s="336"/>
      <c r="S49" s="337"/>
      <c r="T49" s="338"/>
      <c r="U49" s="336"/>
      <c r="V49" s="336"/>
      <c r="W49" s="336"/>
      <c r="X49" s="336"/>
      <c r="Y49" s="336"/>
      <c r="Z49" s="336"/>
      <c r="AA49" s="331"/>
      <c r="AB49" s="335"/>
      <c r="AC49" s="336"/>
      <c r="AD49" s="336"/>
      <c r="AE49" s="336"/>
      <c r="AF49" s="336"/>
      <c r="AG49" s="336"/>
      <c r="AH49" s="336"/>
      <c r="AI49" s="337"/>
      <c r="AJ49" s="338"/>
      <c r="AK49" s="336"/>
      <c r="AL49" s="336"/>
      <c r="AM49" s="336"/>
      <c r="AN49" s="336"/>
      <c r="AO49" s="336"/>
      <c r="AP49" s="336"/>
      <c r="AQ49" s="331"/>
      <c r="AR49" s="335"/>
      <c r="AS49" s="336"/>
      <c r="AT49" s="336"/>
      <c r="AU49" s="336"/>
      <c r="AV49" s="336"/>
      <c r="AW49" s="336"/>
      <c r="AX49" s="336"/>
      <c r="AY49" s="337"/>
      <c r="AZ49" s="338"/>
      <c r="BA49" s="336"/>
      <c r="BB49" s="336"/>
      <c r="BC49" s="336"/>
      <c r="BD49" s="336"/>
      <c r="BE49" s="336"/>
      <c r="BF49" s="336"/>
      <c r="BG49" s="331"/>
      <c r="BH49" s="335"/>
      <c r="BI49" s="336"/>
      <c r="BJ49" s="336"/>
      <c r="BK49" s="336"/>
      <c r="BL49" s="336"/>
      <c r="BM49" s="336"/>
      <c r="BN49" s="336"/>
      <c r="BO49" s="337"/>
      <c r="BP49" s="338"/>
      <c r="BQ49" s="336"/>
      <c r="BR49" s="336"/>
      <c r="BS49" s="336"/>
      <c r="BT49" s="336"/>
      <c r="BU49" s="336"/>
      <c r="BV49" s="336"/>
      <c r="BW49" s="331"/>
      <c r="BX49" s="335"/>
      <c r="BY49" s="336"/>
      <c r="BZ49" s="336"/>
      <c r="CA49" s="336"/>
      <c r="CB49" s="336"/>
      <c r="CC49" s="336"/>
      <c r="CD49" s="336"/>
      <c r="CE49" s="337"/>
      <c r="CF49" s="338"/>
      <c r="CG49" s="336"/>
      <c r="CH49" s="336"/>
      <c r="CI49" s="336"/>
      <c r="CJ49" s="336"/>
      <c r="CK49" s="336"/>
      <c r="CL49" s="336"/>
      <c r="CM49" s="331"/>
      <c r="CN49" s="335"/>
      <c r="CO49" s="336"/>
      <c r="CP49" s="336"/>
      <c r="CQ49" s="336"/>
      <c r="CR49" s="336"/>
      <c r="CS49" s="336"/>
      <c r="CT49" s="336"/>
      <c r="CU49" s="337"/>
      <c r="CV49" s="338"/>
      <c r="CW49" s="336"/>
      <c r="CX49" s="336"/>
      <c r="CY49" s="336"/>
      <c r="CZ49" s="336"/>
      <c r="DA49" s="336"/>
      <c r="DB49" s="336"/>
      <c r="DC49" s="331"/>
      <c r="DD49" s="335"/>
      <c r="DE49" s="336"/>
      <c r="DF49" s="336"/>
      <c r="DG49" s="336"/>
      <c r="DH49" s="336"/>
      <c r="DI49" s="336"/>
      <c r="DJ49" s="336"/>
      <c r="DK49" s="337"/>
      <c r="DL49" s="332"/>
      <c r="DM49" s="333"/>
      <c r="DN49" s="333"/>
      <c r="DO49" s="333"/>
      <c r="DP49" s="333"/>
      <c r="DQ49" s="333"/>
      <c r="DR49" s="333"/>
      <c r="DS49" s="334"/>
      <c r="DT49" s="332"/>
      <c r="DU49" s="333"/>
      <c r="DV49" s="333"/>
      <c r="DW49" s="333"/>
      <c r="DX49" s="333"/>
      <c r="DY49" s="333"/>
      <c r="DZ49" s="333"/>
      <c r="EA49" s="334"/>
    </row>
    <row r="50" spans="1:131">
      <c r="A50" s="951"/>
      <c r="B50" s="958" t="s">
        <v>218</v>
      </c>
      <c r="C50" s="317" t="s">
        <v>165</v>
      </c>
      <c r="D50" s="318">
        <v>27.783999999999999</v>
      </c>
      <c r="E50" s="290">
        <v>27.783999999999999</v>
      </c>
      <c r="F50" s="290">
        <v>0</v>
      </c>
      <c r="G50" s="289">
        <v>0</v>
      </c>
      <c r="H50" s="290">
        <v>0</v>
      </c>
      <c r="I50" s="290">
        <v>27.783999999999999</v>
      </c>
      <c r="J50" s="290">
        <v>0</v>
      </c>
      <c r="K50" s="291">
        <v>27.783999999999999</v>
      </c>
      <c r="L50" s="319">
        <v>26.513999999999999</v>
      </c>
      <c r="M50" s="320">
        <v>26.513999999999999</v>
      </c>
      <c r="N50" s="320">
        <v>0</v>
      </c>
      <c r="O50" s="320">
        <v>0</v>
      </c>
      <c r="P50" s="320">
        <v>0</v>
      </c>
      <c r="Q50" s="320">
        <v>26.513999999999999</v>
      </c>
      <c r="R50" s="320">
        <v>0</v>
      </c>
      <c r="S50" s="321">
        <v>26.513999999999999</v>
      </c>
      <c r="T50" s="322">
        <v>22.33</v>
      </c>
      <c r="U50" s="320">
        <v>22.33</v>
      </c>
      <c r="V50" s="320">
        <v>0</v>
      </c>
      <c r="W50" s="320">
        <v>0</v>
      </c>
      <c r="X50" s="320">
        <v>0</v>
      </c>
      <c r="Y50" s="320">
        <v>22.33</v>
      </c>
      <c r="Z50" s="320">
        <v>0</v>
      </c>
      <c r="AA50" s="317">
        <v>22.33</v>
      </c>
      <c r="AB50" s="319"/>
      <c r="AC50" s="320"/>
      <c r="AD50" s="320"/>
      <c r="AE50" s="320"/>
      <c r="AF50" s="320"/>
      <c r="AG50" s="320"/>
      <c r="AH50" s="320"/>
      <c r="AI50" s="321"/>
      <c r="AJ50" s="322">
        <v>20.172000000000001</v>
      </c>
      <c r="AK50" s="320">
        <v>20.172000000000001</v>
      </c>
      <c r="AL50" s="320">
        <v>0</v>
      </c>
      <c r="AM50" s="320">
        <v>0</v>
      </c>
      <c r="AN50" s="320">
        <v>0</v>
      </c>
      <c r="AO50" s="320">
        <v>20.172000000000001</v>
      </c>
      <c r="AP50" s="320">
        <v>0</v>
      </c>
      <c r="AQ50" s="317">
        <v>20.172000000000001</v>
      </c>
      <c r="AR50" s="319"/>
      <c r="AS50" s="320"/>
      <c r="AT50" s="320"/>
      <c r="AU50" s="320"/>
      <c r="AV50" s="320"/>
      <c r="AW50" s="320"/>
      <c r="AX50" s="320"/>
      <c r="AY50" s="321"/>
      <c r="AZ50" s="322">
        <v>1.34</v>
      </c>
      <c r="BA50" s="320">
        <v>1.34</v>
      </c>
      <c r="BB50" s="320">
        <v>0</v>
      </c>
      <c r="BC50" s="320">
        <v>0</v>
      </c>
      <c r="BD50" s="320">
        <v>0</v>
      </c>
      <c r="BE50" s="320">
        <v>1.34</v>
      </c>
      <c r="BF50" s="320">
        <v>0</v>
      </c>
      <c r="BG50" s="317">
        <v>1.34</v>
      </c>
      <c r="BH50" s="319"/>
      <c r="BI50" s="320"/>
      <c r="BJ50" s="320"/>
      <c r="BK50" s="320"/>
      <c r="BL50" s="320"/>
      <c r="BM50" s="320"/>
      <c r="BN50" s="320"/>
      <c r="BO50" s="321"/>
      <c r="BP50" s="322">
        <v>0</v>
      </c>
      <c r="BQ50" s="320">
        <v>0</v>
      </c>
      <c r="BR50" s="320">
        <v>0</v>
      </c>
      <c r="BS50" s="320">
        <v>0</v>
      </c>
      <c r="BT50" s="320">
        <v>0</v>
      </c>
      <c r="BU50" s="320">
        <v>0</v>
      </c>
      <c r="BV50" s="320">
        <v>0</v>
      </c>
      <c r="BW50" s="317">
        <v>0</v>
      </c>
      <c r="BX50" s="319">
        <v>0</v>
      </c>
      <c r="BY50" s="320">
        <v>0</v>
      </c>
      <c r="BZ50" s="320">
        <v>0</v>
      </c>
      <c r="CA50" s="320">
        <v>0</v>
      </c>
      <c r="CB50" s="320">
        <v>0</v>
      </c>
      <c r="CC50" s="320">
        <v>0</v>
      </c>
      <c r="CD50" s="320">
        <v>0</v>
      </c>
      <c r="CE50" s="321">
        <v>0</v>
      </c>
      <c r="CF50" s="322">
        <v>0</v>
      </c>
      <c r="CG50" s="320">
        <v>0</v>
      </c>
      <c r="CH50" s="320">
        <v>0</v>
      </c>
      <c r="CI50" s="320">
        <v>0</v>
      </c>
      <c r="CJ50" s="320">
        <v>0</v>
      </c>
      <c r="CK50" s="320">
        <v>0</v>
      </c>
      <c r="CL50" s="320">
        <v>0</v>
      </c>
      <c r="CM50" s="317">
        <v>0</v>
      </c>
      <c r="CN50" s="319">
        <v>1.484</v>
      </c>
      <c r="CO50" s="320">
        <v>1.484</v>
      </c>
      <c r="CP50" s="320">
        <v>0</v>
      </c>
      <c r="CQ50" s="320">
        <v>0</v>
      </c>
      <c r="CR50" s="320">
        <v>0</v>
      </c>
      <c r="CS50" s="320">
        <v>1.484</v>
      </c>
      <c r="CT50" s="320">
        <v>0</v>
      </c>
      <c r="CU50" s="321">
        <v>1.484</v>
      </c>
      <c r="CV50" s="322">
        <v>15.476000000000001</v>
      </c>
      <c r="CW50" s="320">
        <v>15.476000000000001</v>
      </c>
      <c r="CX50" s="320">
        <v>0</v>
      </c>
      <c r="CY50" s="320">
        <v>0</v>
      </c>
      <c r="CZ50" s="320">
        <v>0</v>
      </c>
      <c r="DA50" s="320">
        <v>15.476000000000001</v>
      </c>
      <c r="DB50" s="320">
        <v>0</v>
      </c>
      <c r="DC50" s="317">
        <v>15.476000000000001</v>
      </c>
      <c r="DD50" s="319">
        <v>24.045999999999999</v>
      </c>
      <c r="DE50" s="320">
        <v>24.045999999999999</v>
      </c>
      <c r="DF50" s="320">
        <v>0</v>
      </c>
      <c r="DG50" s="320">
        <v>0</v>
      </c>
      <c r="DH50" s="320">
        <v>0</v>
      </c>
      <c r="DI50" s="320">
        <v>24.045999999999999</v>
      </c>
      <c r="DJ50" s="320">
        <v>0</v>
      </c>
      <c r="DK50" s="321">
        <v>24.045999999999999</v>
      </c>
      <c r="DL50" s="318">
        <f>DM50</f>
        <v>36.033000000000001</v>
      </c>
      <c r="DM50" s="290">
        <f>DS50</f>
        <v>36.033000000000001</v>
      </c>
      <c r="DN50" s="290">
        <v>0</v>
      </c>
      <c r="DO50" s="289">
        <f>DL50-DP50-DQ50</f>
        <v>0</v>
      </c>
      <c r="DP50" s="290">
        <v>0</v>
      </c>
      <c r="DQ50" s="289">
        <f>DR50+DS50</f>
        <v>36.033000000000001</v>
      </c>
      <c r="DR50" s="290">
        <v>0</v>
      </c>
      <c r="DS50" s="291">
        <v>36.033000000000001</v>
      </c>
      <c r="DT50" s="318">
        <f t="shared" ref="DT50:EA53" si="14">D50+L50+T50+AB50+AJ50+AR50+AZ50+BH50+BP50+BX50+CF50+CN50+CV50+DD50+DL50</f>
        <v>175.17899999999997</v>
      </c>
      <c r="DU50" s="290">
        <f t="shared" si="14"/>
        <v>175.17899999999997</v>
      </c>
      <c r="DV50" s="290">
        <f t="shared" si="14"/>
        <v>0</v>
      </c>
      <c r="DW50" s="289">
        <f t="shared" si="14"/>
        <v>0</v>
      </c>
      <c r="DX50" s="290">
        <f t="shared" si="14"/>
        <v>0</v>
      </c>
      <c r="DY50" s="289">
        <f t="shared" si="14"/>
        <v>175.17899999999997</v>
      </c>
      <c r="DZ50" s="290">
        <f t="shared" si="14"/>
        <v>0</v>
      </c>
      <c r="EA50" s="291">
        <f t="shared" si="14"/>
        <v>175.17899999999997</v>
      </c>
    </row>
    <row r="51" spans="1:131" ht="8.25" customHeight="1">
      <c r="A51" s="951"/>
      <c r="B51" s="958"/>
      <c r="C51" s="287" t="s">
        <v>202</v>
      </c>
      <c r="D51" s="318">
        <v>5.0110000000000001</v>
      </c>
      <c r="E51" s="290">
        <v>5.0110000000000001</v>
      </c>
      <c r="F51" s="290">
        <v>0</v>
      </c>
      <c r="G51" s="289">
        <v>0</v>
      </c>
      <c r="H51" s="290">
        <v>0</v>
      </c>
      <c r="I51" s="290">
        <v>5.0110000000000001</v>
      </c>
      <c r="J51" s="290">
        <v>0</v>
      </c>
      <c r="K51" s="291">
        <v>5.0110000000000001</v>
      </c>
      <c r="L51" s="292">
        <v>4.6879999999999997</v>
      </c>
      <c r="M51" s="293">
        <v>4.6879999999999997</v>
      </c>
      <c r="N51" s="293">
        <v>0</v>
      </c>
      <c r="O51" s="293">
        <v>0</v>
      </c>
      <c r="P51" s="293">
        <v>0</v>
      </c>
      <c r="Q51" s="293">
        <v>4.6879999999999997</v>
      </c>
      <c r="R51" s="293">
        <v>0</v>
      </c>
      <c r="S51" s="294">
        <v>4.6879999999999997</v>
      </c>
      <c r="T51" s="295">
        <v>5.0110000000000001</v>
      </c>
      <c r="U51" s="293">
        <v>5.0110000000000001</v>
      </c>
      <c r="V51" s="293">
        <v>0</v>
      </c>
      <c r="W51" s="293">
        <v>0</v>
      </c>
      <c r="X51" s="293">
        <v>0</v>
      </c>
      <c r="Y51" s="293">
        <v>5.0110000000000001</v>
      </c>
      <c r="Z51" s="293">
        <v>0</v>
      </c>
      <c r="AA51" s="287">
        <v>5.0110000000000001</v>
      </c>
      <c r="AB51" s="292"/>
      <c r="AC51" s="293"/>
      <c r="AD51" s="293"/>
      <c r="AE51" s="293"/>
      <c r="AF51" s="293"/>
      <c r="AG51" s="293"/>
      <c r="AH51" s="293"/>
      <c r="AI51" s="294"/>
      <c r="AJ51" s="295">
        <v>4.8289999999999997</v>
      </c>
      <c r="AK51" s="293">
        <v>4.8289999999999997</v>
      </c>
      <c r="AL51" s="293">
        <v>0</v>
      </c>
      <c r="AM51" s="293">
        <v>0</v>
      </c>
      <c r="AN51" s="293">
        <v>0</v>
      </c>
      <c r="AO51" s="293">
        <v>4.8289999999999997</v>
      </c>
      <c r="AP51" s="293">
        <v>0</v>
      </c>
      <c r="AQ51" s="287">
        <v>4.8289999999999997</v>
      </c>
      <c r="AR51" s="292"/>
      <c r="AS51" s="293"/>
      <c r="AT51" s="293"/>
      <c r="AU51" s="293"/>
      <c r="AV51" s="293"/>
      <c r="AW51" s="293"/>
      <c r="AX51" s="293"/>
      <c r="AY51" s="294"/>
      <c r="AZ51" s="295">
        <v>0.94299999999999995</v>
      </c>
      <c r="BA51" s="293">
        <v>0.94299999999999995</v>
      </c>
      <c r="BB51" s="293">
        <v>0</v>
      </c>
      <c r="BC51" s="293">
        <v>0</v>
      </c>
      <c r="BD51" s="293">
        <v>0</v>
      </c>
      <c r="BE51" s="293">
        <v>0.94299999999999995</v>
      </c>
      <c r="BF51" s="293">
        <v>0</v>
      </c>
      <c r="BG51" s="287">
        <v>0.94299999999999995</v>
      </c>
      <c r="BH51" s="292"/>
      <c r="BI51" s="293"/>
      <c r="BJ51" s="293"/>
      <c r="BK51" s="293"/>
      <c r="BL51" s="293"/>
      <c r="BM51" s="293"/>
      <c r="BN51" s="293"/>
      <c r="BO51" s="294"/>
      <c r="BP51" s="295">
        <v>0</v>
      </c>
      <c r="BQ51" s="293">
        <v>0</v>
      </c>
      <c r="BR51" s="293">
        <v>0</v>
      </c>
      <c r="BS51" s="293">
        <v>0</v>
      </c>
      <c r="BT51" s="293">
        <v>0</v>
      </c>
      <c r="BU51" s="293">
        <v>0</v>
      </c>
      <c r="BV51" s="293">
        <v>0</v>
      </c>
      <c r="BW51" s="287">
        <v>0</v>
      </c>
      <c r="BX51" s="292">
        <v>0</v>
      </c>
      <c r="BY51" s="293">
        <v>0</v>
      </c>
      <c r="BZ51" s="293">
        <v>0</v>
      </c>
      <c r="CA51" s="293">
        <v>0</v>
      </c>
      <c r="CB51" s="293">
        <v>0</v>
      </c>
      <c r="CC51" s="293">
        <v>0</v>
      </c>
      <c r="CD51" s="293">
        <v>0</v>
      </c>
      <c r="CE51" s="294">
        <v>0</v>
      </c>
      <c r="CF51" s="295">
        <v>0</v>
      </c>
      <c r="CG51" s="293">
        <v>0</v>
      </c>
      <c r="CH51" s="293">
        <v>0</v>
      </c>
      <c r="CI51" s="293">
        <v>0</v>
      </c>
      <c r="CJ51" s="293">
        <v>0</v>
      </c>
      <c r="CK51" s="293">
        <v>0</v>
      </c>
      <c r="CL51" s="293">
        <v>0</v>
      </c>
      <c r="CM51" s="287">
        <v>0</v>
      </c>
      <c r="CN51" s="292">
        <v>0.80800000000000005</v>
      </c>
      <c r="CO51" s="293">
        <v>0.80800000000000005</v>
      </c>
      <c r="CP51" s="293">
        <v>0</v>
      </c>
      <c r="CQ51" s="293">
        <v>0</v>
      </c>
      <c r="CR51" s="293">
        <v>0</v>
      </c>
      <c r="CS51" s="293">
        <v>0.80800000000000005</v>
      </c>
      <c r="CT51" s="293">
        <v>0</v>
      </c>
      <c r="CU51" s="294">
        <v>0.80800000000000005</v>
      </c>
      <c r="CV51" s="295">
        <v>5.0110000000000001</v>
      </c>
      <c r="CW51" s="293">
        <v>5.0110000000000001</v>
      </c>
      <c r="CX51" s="293">
        <v>0</v>
      </c>
      <c r="CY51" s="293">
        <v>0</v>
      </c>
      <c r="CZ51" s="293">
        <v>0</v>
      </c>
      <c r="DA51" s="293">
        <v>5.0110000000000001</v>
      </c>
      <c r="DB51" s="293">
        <v>0</v>
      </c>
      <c r="DC51" s="287">
        <v>5.0110000000000001</v>
      </c>
      <c r="DD51" s="292">
        <v>4.8490000000000002</v>
      </c>
      <c r="DE51" s="293">
        <v>4.8490000000000002</v>
      </c>
      <c r="DF51" s="293">
        <v>0</v>
      </c>
      <c r="DG51" s="293">
        <v>0</v>
      </c>
      <c r="DH51" s="293">
        <v>0</v>
      </c>
      <c r="DI51" s="293">
        <v>4.8490000000000002</v>
      </c>
      <c r="DJ51" s="293">
        <v>0</v>
      </c>
      <c r="DK51" s="294">
        <v>4.8490000000000002</v>
      </c>
      <c r="DL51" s="318">
        <f>DM51</f>
        <v>5.0110000000000001</v>
      </c>
      <c r="DM51" s="290">
        <f>DS51</f>
        <v>5.0110000000000001</v>
      </c>
      <c r="DN51" s="290">
        <v>0</v>
      </c>
      <c r="DO51" s="289">
        <f>DL51-DP51-DQ51</f>
        <v>0</v>
      </c>
      <c r="DP51" s="290">
        <v>0</v>
      </c>
      <c r="DQ51" s="289">
        <f>DR51+DS51</f>
        <v>5.0110000000000001</v>
      </c>
      <c r="DR51" s="290">
        <v>0</v>
      </c>
      <c r="DS51" s="291">
        <v>5.0110000000000001</v>
      </c>
      <c r="DT51" s="318">
        <f t="shared" si="14"/>
        <v>36.161000000000001</v>
      </c>
      <c r="DU51" s="290">
        <f t="shared" si="14"/>
        <v>36.161000000000001</v>
      </c>
      <c r="DV51" s="290">
        <f t="shared" si="14"/>
        <v>0</v>
      </c>
      <c r="DW51" s="289">
        <f t="shared" si="14"/>
        <v>0</v>
      </c>
      <c r="DX51" s="290">
        <f t="shared" si="14"/>
        <v>0</v>
      </c>
      <c r="DY51" s="289">
        <f t="shared" si="14"/>
        <v>36.161000000000001</v>
      </c>
      <c r="DZ51" s="290">
        <f t="shared" si="14"/>
        <v>0</v>
      </c>
      <c r="EA51" s="291">
        <f t="shared" si="14"/>
        <v>36.161000000000001</v>
      </c>
    </row>
    <row r="52" spans="1:131">
      <c r="A52" s="951"/>
      <c r="B52" s="957" t="s">
        <v>219</v>
      </c>
      <c r="C52" s="317" t="s">
        <v>165</v>
      </c>
      <c r="D52" s="318">
        <v>26.880000000000003</v>
      </c>
      <c r="E52" s="290">
        <v>26.880000000000003</v>
      </c>
      <c r="F52" s="290">
        <v>0</v>
      </c>
      <c r="G52" s="289">
        <v>0</v>
      </c>
      <c r="H52" s="290">
        <v>0</v>
      </c>
      <c r="I52" s="290">
        <v>26.880000000000003</v>
      </c>
      <c r="J52" s="290">
        <v>0</v>
      </c>
      <c r="K52" s="291">
        <v>26.880000000000003</v>
      </c>
      <c r="L52" s="319">
        <v>23.884999999999998</v>
      </c>
      <c r="M52" s="320">
        <v>23.884999999999998</v>
      </c>
      <c r="N52" s="320">
        <v>0</v>
      </c>
      <c r="O52" s="320">
        <v>0</v>
      </c>
      <c r="P52" s="320">
        <v>0</v>
      </c>
      <c r="Q52" s="320">
        <v>23.884999999999998</v>
      </c>
      <c r="R52" s="320">
        <v>0</v>
      </c>
      <c r="S52" s="321">
        <v>23.884999999999998</v>
      </c>
      <c r="T52" s="322">
        <v>20.478999999999999</v>
      </c>
      <c r="U52" s="320">
        <v>20.478999999999999</v>
      </c>
      <c r="V52" s="320">
        <v>0</v>
      </c>
      <c r="W52" s="320">
        <v>0</v>
      </c>
      <c r="X52" s="320">
        <v>0</v>
      </c>
      <c r="Y52" s="320">
        <v>20.478999999999999</v>
      </c>
      <c r="Z52" s="320">
        <v>0</v>
      </c>
      <c r="AA52" s="317">
        <v>20.478999999999999</v>
      </c>
      <c r="AB52" s="319"/>
      <c r="AC52" s="320"/>
      <c r="AD52" s="320"/>
      <c r="AE52" s="320"/>
      <c r="AF52" s="320"/>
      <c r="AG52" s="320"/>
      <c r="AH52" s="320"/>
      <c r="AI52" s="321"/>
      <c r="AJ52" s="322">
        <v>17.431000000000001</v>
      </c>
      <c r="AK52" s="320">
        <v>17.431000000000001</v>
      </c>
      <c r="AL52" s="320">
        <v>0</v>
      </c>
      <c r="AM52" s="320">
        <v>0</v>
      </c>
      <c r="AN52" s="320">
        <v>0</v>
      </c>
      <c r="AO52" s="320">
        <v>17.431000000000001</v>
      </c>
      <c r="AP52" s="320">
        <v>0</v>
      </c>
      <c r="AQ52" s="317">
        <v>17.431000000000001</v>
      </c>
      <c r="AR52" s="319"/>
      <c r="AS52" s="320"/>
      <c r="AT52" s="320"/>
      <c r="AU52" s="320"/>
      <c r="AV52" s="320"/>
      <c r="AW52" s="320"/>
      <c r="AX52" s="320"/>
      <c r="AY52" s="321"/>
      <c r="AZ52" s="322">
        <v>2.3919999999999999</v>
      </c>
      <c r="BA52" s="320">
        <v>2.3919999999999999</v>
      </c>
      <c r="BB52" s="320">
        <v>0</v>
      </c>
      <c r="BC52" s="320">
        <v>0</v>
      </c>
      <c r="BD52" s="320">
        <v>0</v>
      </c>
      <c r="BE52" s="320">
        <v>2.3919999999999999</v>
      </c>
      <c r="BF52" s="320">
        <v>0</v>
      </c>
      <c r="BG52" s="317">
        <v>2.3919999999999999</v>
      </c>
      <c r="BH52" s="319"/>
      <c r="BI52" s="320"/>
      <c r="BJ52" s="320"/>
      <c r="BK52" s="320"/>
      <c r="BL52" s="320"/>
      <c r="BM52" s="320"/>
      <c r="BN52" s="320"/>
      <c r="BO52" s="321"/>
      <c r="BP52" s="322">
        <v>0</v>
      </c>
      <c r="BQ52" s="320">
        <v>0</v>
      </c>
      <c r="BR52" s="320">
        <v>0</v>
      </c>
      <c r="BS52" s="320">
        <v>0</v>
      </c>
      <c r="BT52" s="320">
        <v>0</v>
      </c>
      <c r="BU52" s="320">
        <v>0</v>
      </c>
      <c r="BV52" s="320">
        <v>0</v>
      </c>
      <c r="BW52" s="317">
        <v>0</v>
      </c>
      <c r="BX52" s="319">
        <v>0</v>
      </c>
      <c r="BY52" s="320">
        <v>0</v>
      </c>
      <c r="BZ52" s="320">
        <v>0</v>
      </c>
      <c r="CA52" s="320">
        <v>0</v>
      </c>
      <c r="CB52" s="320">
        <v>0</v>
      </c>
      <c r="CC52" s="320">
        <v>0</v>
      </c>
      <c r="CD52" s="320">
        <v>0</v>
      </c>
      <c r="CE52" s="321">
        <v>0</v>
      </c>
      <c r="CF52" s="322">
        <v>0</v>
      </c>
      <c r="CG52" s="320">
        <v>0</v>
      </c>
      <c r="CH52" s="320">
        <v>0</v>
      </c>
      <c r="CI52" s="320">
        <v>0</v>
      </c>
      <c r="CJ52" s="320">
        <v>0</v>
      </c>
      <c r="CK52" s="320">
        <v>0</v>
      </c>
      <c r="CL52" s="320">
        <v>0</v>
      </c>
      <c r="CM52" s="317">
        <v>0</v>
      </c>
      <c r="CN52" s="319">
        <v>2.145</v>
      </c>
      <c r="CO52" s="320">
        <v>2.145</v>
      </c>
      <c r="CP52" s="320">
        <v>0</v>
      </c>
      <c r="CQ52" s="320">
        <v>0</v>
      </c>
      <c r="CR52" s="320">
        <v>0</v>
      </c>
      <c r="CS52" s="320">
        <v>2.145</v>
      </c>
      <c r="CT52" s="320">
        <v>0</v>
      </c>
      <c r="CU52" s="321">
        <v>2.145</v>
      </c>
      <c r="CV52" s="322">
        <v>12.667999999999999</v>
      </c>
      <c r="CW52" s="320">
        <v>12.667999999999999</v>
      </c>
      <c r="CX52" s="320">
        <v>0</v>
      </c>
      <c r="CY52" s="320">
        <v>0</v>
      </c>
      <c r="CZ52" s="320">
        <v>0</v>
      </c>
      <c r="DA52" s="320">
        <v>12.667999999999999</v>
      </c>
      <c r="DB52" s="320">
        <v>0</v>
      </c>
      <c r="DC52" s="317">
        <v>12.667999999999999</v>
      </c>
      <c r="DD52" s="319">
        <v>26.951999999999998</v>
      </c>
      <c r="DE52" s="320">
        <v>26.951999999999998</v>
      </c>
      <c r="DF52" s="320">
        <v>0</v>
      </c>
      <c r="DG52" s="320">
        <v>0</v>
      </c>
      <c r="DH52" s="320">
        <v>0</v>
      </c>
      <c r="DI52" s="320">
        <v>26.951999999999998</v>
      </c>
      <c r="DJ52" s="320">
        <v>0</v>
      </c>
      <c r="DK52" s="321">
        <v>26.951999999999998</v>
      </c>
      <c r="DL52" s="318">
        <f>DM52</f>
        <v>39.518000000000001</v>
      </c>
      <c r="DM52" s="290">
        <f>DS52</f>
        <v>39.518000000000001</v>
      </c>
      <c r="DN52" s="290">
        <v>0</v>
      </c>
      <c r="DO52" s="289">
        <f>DL52-DP52-DQ52</f>
        <v>0</v>
      </c>
      <c r="DP52" s="290">
        <v>0</v>
      </c>
      <c r="DQ52" s="289">
        <f>DR52+DS52</f>
        <v>39.518000000000001</v>
      </c>
      <c r="DR52" s="290">
        <v>0</v>
      </c>
      <c r="DS52" s="291">
        <f>20.648+18.87</f>
        <v>39.518000000000001</v>
      </c>
      <c r="DT52" s="318">
        <f t="shared" si="14"/>
        <v>172.35</v>
      </c>
      <c r="DU52" s="290">
        <f t="shared" si="14"/>
        <v>172.35</v>
      </c>
      <c r="DV52" s="290">
        <f t="shared" si="14"/>
        <v>0</v>
      </c>
      <c r="DW52" s="289">
        <f t="shared" si="14"/>
        <v>0</v>
      </c>
      <c r="DX52" s="290">
        <f t="shared" si="14"/>
        <v>0</v>
      </c>
      <c r="DY52" s="289">
        <f t="shared" si="14"/>
        <v>172.35</v>
      </c>
      <c r="DZ52" s="290">
        <f t="shared" si="14"/>
        <v>0</v>
      </c>
      <c r="EA52" s="291">
        <f t="shared" si="14"/>
        <v>172.35</v>
      </c>
    </row>
    <row r="53" spans="1:131" ht="9" thickBot="1">
      <c r="A53" s="952"/>
      <c r="B53" s="959"/>
      <c r="C53" s="287" t="s">
        <v>202</v>
      </c>
      <c r="D53" s="318">
        <v>6.548</v>
      </c>
      <c r="E53" s="290">
        <v>6.548</v>
      </c>
      <c r="F53" s="333">
        <v>0</v>
      </c>
      <c r="G53" s="289">
        <v>0</v>
      </c>
      <c r="H53" s="333">
        <v>0</v>
      </c>
      <c r="I53" s="290">
        <v>6.548</v>
      </c>
      <c r="J53" s="333">
        <v>0</v>
      </c>
      <c r="K53" s="291">
        <v>6.548</v>
      </c>
      <c r="L53" s="292">
        <v>0</v>
      </c>
      <c r="M53" s="293">
        <v>0</v>
      </c>
      <c r="N53" s="293">
        <v>0</v>
      </c>
      <c r="O53" s="293">
        <v>0</v>
      </c>
      <c r="P53" s="293">
        <v>0</v>
      </c>
      <c r="Q53" s="293">
        <v>0</v>
      </c>
      <c r="R53" s="293">
        <v>0</v>
      </c>
      <c r="S53" s="294">
        <v>0</v>
      </c>
      <c r="T53" s="295">
        <v>3.75</v>
      </c>
      <c r="U53" s="293">
        <v>3.75</v>
      </c>
      <c r="V53" s="293">
        <v>0</v>
      </c>
      <c r="W53" s="293">
        <v>0</v>
      </c>
      <c r="X53" s="293">
        <v>0</v>
      </c>
      <c r="Y53" s="293">
        <v>3.75</v>
      </c>
      <c r="Z53" s="293">
        <v>0</v>
      </c>
      <c r="AA53" s="287">
        <v>3.75</v>
      </c>
      <c r="AB53" s="292"/>
      <c r="AC53" s="293"/>
      <c r="AD53" s="293"/>
      <c r="AE53" s="293"/>
      <c r="AF53" s="293"/>
      <c r="AG53" s="293"/>
      <c r="AH53" s="293"/>
      <c r="AI53" s="294"/>
      <c r="AJ53" s="295">
        <v>2.48</v>
      </c>
      <c r="AK53" s="293">
        <v>2.48</v>
      </c>
      <c r="AL53" s="293">
        <v>0</v>
      </c>
      <c r="AM53" s="293">
        <v>0</v>
      </c>
      <c r="AN53" s="293">
        <v>0</v>
      </c>
      <c r="AO53" s="293">
        <v>2.48</v>
      </c>
      <c r="AP53" s="293">
        <v>0</v>
      </c>
      <c r="AQ53" s="287">
        <v>2.48</v>
      </c>
      <c r="AR53" s="292"/>
      <c r="AS53" s="293"/>
      <c r="AT53" s="293"/>
      <c r="AU53" s="293"/>
      <c r="AV53" s="293"/>
      <c r="AW53" s="293"/>
      <c r="AX53" s="293"/>
      <c r="AY53" s="294"/>
      <c r="AZ53" s="295">
        <v>0.40300000000000002</v>
      </c>
      <c r="BA53" s="293">
        <v>0.40300000000000002</v>
      </c>
      <c r="BB53" s="293">
        <v>0</v>
      </c>
      <c r="BC53" s="293">
        <v>0</v>
      </c>
      <c r="BD53" s="293">
        <v>0</v>
      </c>
      <c r="BE53" s="293">
        <v>0.40300000000000002</v>
      </c>
      <c r="BF53" s="293">
        <v>0</v>
      </c>
      <c r="BG53" s="287">
        <v>0.40300000000000002</v>
      </c>
      <c r="BH53" s="292"/>
      <c r="BI53" s="293"/>
      <c r="BJ53" s="293"/>
      <c r="BK53" s="293"/>
      <c r="BL53" s="293"/>
      <c r="BM53" s="293"/>
      <c r="BN53" s="293"/>
      <c r="BO53" s="294"/>
      <c r="BP53" s="295">
        <v>0</v>
      </c>
      <c r="BQ53" s="293">
        <v>0</v>
      </c>
      <c r="BR53" s="293">
        <v>0</v>
      </c>
      <c r="BS53" s="293">
        <v>0</v>
      </c>
      <c r="BT53" s="293">
        <v>0</v>
      </c>
      <c r="BU53" s="293">
        <v>0</v>
      </c>
      <c r="BV53" s="293">
        <v>0</v>
      </c>
      <c r="BW53" s="287">
        <v>0</v>
      </c>
      <c r="BX53" s="292">
        <v>0</v>
      </c>
      <c r="BY53" s="293">
        <v>0</v>
      </c>
      <c r="BZ53" s="293">
        <v>0</v>
      </c>
      <c r="CA53" s="293">
        <v>0</v>
      </c>
      <c r="CB53" s="293">
        <v>0</v>
      </c>
      <c r="CC53" s="293">
        <v>0</v>
      </c>
      <c r="CD53" s="293">
        <v>0</v>
      </c>
      <c r="CE53" s="294">
        <v>0</v>
      </c>
      <c r="CF53" s="295">
        <v>0</v>
      </c>
      <c r="CG53" s="293">
        <v>0</v>
      </c>
      <c r="CH53" s="293">
        <v>0</v>
      </c>
      <c r="CI53" s="293">
        <v>0</v>
      </c>
      <c r="CJ53" s="293">
        <v>0</v>
      </c>
      <c r="CK53" s="293">
        <v>0</v>
      </c>
      <c r="CL53" s="293">
        <v>0</v>
      </c>
      <c r="CM53" s="287">
        <v>0</v>
      </c>
      <c r="CN53" s="292">
        <v>6.9489999999999998</v>
      </c>
      <c r="CO53" s="293">
        <v>6.9489999999999998</v>
      </c>
      <c r="CP53" s="293">
        <v>0</v>
      </c>
      <c r="CQ53" s="293">
        <v>0</v>
      </c>
      <c r="CR53" s="293">
        <v>0</v>
      </c>
      <c r="CS53" s="293">
        <v>6.9489999999999998</v>
      </c>
      <c r="CT53" s="293">
        <v>0</v>
      </c>
      <c r="CU53" s="294">
        <v>6.9489999999999998</v>
      </c>
      <c r="CV53" s="295">
        <v>12.523000000000001</v>
      </c>
      <c r="CW53" s="293">
        <v>12.523000000000001</v>
      </c>
      <c r="CX53" s="293">
        <v>0</v>
      </c>
      <c r="CY53" s="293">
        <v>0</v>
      </c>
      <c r="CZ53" s="293">
        <v>0</v>
      </c>
      <c r="DA53" s="293">
        <v>12.523000000000001</v>
      </c>
      <c r="DB53" s="293">
        <v>0</v>
      </c>
      <c r="DC53" s="287">
        <v>12.523000000000001</v>
      </c>
      <c r="DD53" s="292">
        <v>16.212</v>
      </c>
      <c r="DE53" s="293">
        <v>16.212</v>
      </c>
      <c r="DF53" s="293">
        <v>0</v>
      </c>
      <c r="DG53" s="293">
        <v>0</v>
      </c>
      <c r="DH53" s="293">
        <v>0</v>
      </c>
      <c r="DI53" s="293">
        <v>16.212</v>
      </c>
      <c r="DJ53" s="293">
        <v>0</v>
      </c>
      <c r="DK53" s="294">
        <v>16.212</v>
      </c>
      <c r="DL53" s="318">
        <f>DM53</f>
        <v>11.824999999999999</v>
      </c>
      <c r="DM53" s="290">
        <f>DS53</f>
        <v>11.824999999999999</v>
      </c>
      <c r="DN53" s="333">
        <v>0</v>
      </c>
      <c r="DO53" s="289">
        <f>DL53-DP53-DQ53</f>
        <v>0</v>
      </c>
      <c r="DP53" s="333">
        <v>0</v>
      </c>
      <c r="DQ53" s="289">
        <f>DR53+DS53</f>
        <v>11.824999999999999</v>
      </c>
      <c r="DR53" s="333">
        <v>0</v>
      </c>
      <c r="DS53" s="291">
        <f>7.934+3.891</f>
        <v>11.824999999999999</v>
      </c>
      <c r="DT53" s="318">
        <f t="shared" si="14"/>
        <v>60.690000000000012</v>
      </c>
      <c r="DU53" s="290">
        <f t="shared" si="14"/>
        <v>60.690000000000012</v>
      </c>
      <c r="DV53" s="333">
        <f t="shared" si="14"/>
        <v>0</v>
      </c>
      <c r="DW53" s="289">
        <f t="shared" si="14"/>
        <v>0</v>
      </c>
      <c r="DX53" s="333">
        <f t="shared" si="14"/>
        <v>0</v>
      </c>
      <c r="DY53" s="289">
        <f t="shared" si="14"/>
        <v>60.690000000000012</v>
      </c>
      <c r="DZ53" s="333">
        <f t="shared" si="14"/>
        <v>0</v>
      </c>
      <c r="EA53" s="291">
        <f t="shared" si="14"/>
        <v>60.690000000000012</v>
      </c>
    </row>
    <row r="54" spans="1:131" ht="15.75" customHeight="1">
      <c r="A54" s="950">
        <v>14</v>
      </c>
      <c r="B54" s="307" t="s">
        <v>220</v>
      </c>
      <c r="C54" s="308"/>
      <c r="D54" s="309"/>
      <c r="E54" s="310"/>
      <c r="F54" s="310"/>
      <c r="G54" s="310"/>
      <c r="H54" s="310"/>
      <c r="I54" s="323"/>
      <c r="J54" s="324"/>
      <c r="K54" s="325"/>
      <c r="L54" s="313"/>
      <c r="M54" s="314"/>
      <c r="N54" s="314"/>
      <c r="O54" s="314"/>
      <c r="P54" s="314"/>
      <c r="Q54" s="314"/>
      <c r="R54" s="314"/>
      <c r="S54" s="315"/>
      <c r="T54" s="316"/>
      <c r="U54" s="314"/>
      <c r="V54" s="314"/>
      <c r="W54" s="314"/>
      <c r="X54" s="314"/>
      <c r="Y54" s="314"/>
      <c r="Z54" s="314"/>
      <c r="AA54" s="308"/>
      <c r="AB54" s="313"/>
      <c r="AC54" s="314"/>
      <c r="AD54" s="314"/>
      <c r="AE54" s="314"/>
      <c r="AF54" s="314"/>
      <c r="AG54" s="314"/>
      <c r="AH54" s="314"/>
      <c r="AI54" s="315"/>
      <c r="AJ54" s="316"/>
      <c r="AK54" s="314"/>
      <c r="AL54" s="314"/>
      <c r="AM54" s="314"/>
      <c r="AN54" s="314"/>
      <c r="AO54" s="314"/>
      <c r="AP54" s="314"/>
      <c r="AQ54" s="308"/>
      <c r="AR54" s="313"/>
      <c r="AS54" s="314"/>
      <c r="AT54" s="314"/>
      <c r="AU54" s="314"/>
      <c r="AV54" s="314"/>
      <c r="AW54" s="314"/>
      <c r="AX54" s="314"/>
      <c r="AY54" s="315"/>
      <c r="AZ54" s="316"/>
      <c r="BA54" s="314"/>
      <c r="BB54" s="314"/>
      <c r="BC54" s="314"/>
      <c r="BD54" s="314"/>
      <c r="BE54" s="314"/>
      <c r="BF54" s="314"/>
      <c r="BG54" s="308"/>
      <c r="BH54" s="313"/>
      <c r="BI54" s="314"/>
      <c r="BJ54" s="314"/>
      <c r="BK54" s="314"/>
      <c r="BL54" s="314"/>
      <c r="BM54" s="314"/>
      <c r="BN54" s="314"/>
      <c r="BO54" s="315"/>
      <c r="BP54" s="316"/>
      <c r="BQ54" s="314"/>
      <c r="BR54" s="314"/>
      <c r="BS54" s="314"/>
      <c r="BT54" s="314"/>
      <c r="BU54" s="314"/>
      <c r="BV54" s="314"/>
      <c r="BW54" s="308"/>
      <c r="BX54" s="313"/>
      <c r="BY54" s="314"/>
      <c r="BZ54" s="314"/>
      <c r="CA54" s="314"/>
      <c r="CB54" s="314"/>
      <c r="CC54" s="314"/>
      <c r="CD54" s="314"/>
      <c r="CE54" s="315"/>
      <c r="CF54" s="316"/>
      <c r="CG54" s="314"/>
      <c r="CH54" s="314"/>
      <c r="CI54" s="314"/>
      <c r="CJ54" s="314"/>
      <c r="CK54" s="314"/>
      <c r="CL54" s="314"/>
      <c r="CM54" s="308"/>
      <c r="CN54" s="313"/>
      <c r="CO54" s="314"/>
      <c r="CP54" s="314"/>
      <c r="CQ54" s="314"/>
      <c r="CR54" s="314"/>
      <c r="CS54" s="314"/>
      <c r="CT54" s="314"/>
      <c r="CU54" s="315"/>
      <c r="CV54" s="316"/>
      <c r="CW54" s="314"/>
      <c r="CX54" s="314"/>
      <c r="CY54" s="314"/>
      <c r="CZ54" s="314"/>
      <c r="DA54" s="314"/>
      <c r="DB54" s="314"/>
      <c r="DC54" s="308"/>
      <c r="DD54" s="313"/>
      <c r="DE54" s="314"/>
      <c r="DF54" s="314"/>
      <c r="DG54" s="314"/>
      <c r="DH54" s="314"/>
      <c r="DI54" s="314"/>
      <c r="DJ54" s="314"/>
      <c r="DK54" s="315"/>
      <c r="DL54" s="309"/>
      <c r="DM54" s="310"/>
      <c r="DN54" s="310"/>
      <c r="DO54" s="310"/>
      <c r="DP54" s="310"/>
      <c r="DQ54" s="326"/>
      <c r="DR54" s="327"/>
      <c r="DS54" s="328"/>
      <c r="DT54" s="309"/>
      <c r="DU54" s="310"/>
      <c r="DV54" s="310"/>
      <c r="DW54" s="310"/>
      <c r="DX54" s="310"/>
      <c r="DY54" s="326"/>
      <c r="DZ54" s="327"/>
      <c r="EA54" s="328"/>
    </row>
    <row r="55" spans="1:131">
      <c r="A55" s="951"/>
      <c r="B55" s="286" t="s">
        <v>200</v>
      </c>
      <c r="C55" s="317" t="s">
        <v>165</v>
      </c>
      <c r="D55" s="318">
        <v>167.625</v>
      </c>
      <c r="E55" s="290">
        <v>167.625</v>
      </c>
      <c r="F55" s="289">
        <v>7.2130000000000001</v>
      </c>
      <c r="G55" s="289">
        <v>-31.018000000000001</v>
      </c>
      <c r="H55" s="290">
        <v>0</v>
      </c>
      <c r="I55" s="289">
        <v>198.643</v>
      </c>
      <c r="J55" s="290">
        <v>198.643</v>
      </c>
      <c r="K55" s="291">
        <v>0</v>
      </c>
      <c r="L55" s="319">
        <v>157.03800000000001</v>
      </c>
      <c r="M55" s="320">
        <v>157.03800000000001</v>
      </c>
      <c r="N55" s="320">
        <v>6.806</v>
      </c>
      <c r="O55" s="320">
        <v>-30.968999999999994</v>
      </c>
      <c r="P55" s="320">
        <v>0</v>
      </c>
      <c r="Q55" s="320">
        <v>188.00700000000001</v>
      </c>
      <c r="R55" s="320">
        <v>188.00700000000001</v>
      </c>
      <c r="S55" s="321">
        <v>0</v>
      </c>
      <c r="T55" s="322">
        <v>128.697</v>
      </c>
      <c r="U55" s="320">
        <v>128.697</v>
      </c>
      <c r="V55" s="320">
        <v>6.4340000000000002</v>
      </c>
      <c r="W55" s="320">
        <v>-27.99799999999999</v>
      </c>
      <c r="X55" s="320">
        <v>0</v>
      </c>
      <c r="Y55" s="320">
        <v>156.69499999999999</v>
      </c>
      <c r="Z55" s="320">
        <v>156.69499999999999</v>
      </c>
      <c r="AA55" s="317">
        <v>0</v>
      </c>
      <c r="AB55" s="319"/>
      <c r="AC55" s="320"/>
      <c r="AD55" s="320"/>
      <c r="AE55" s="320"/>
      <c r="AF55" s="320"/>
      <c r="AG55" s="320"/>
      <c r="AH55" s="320"/>
      <c r="AI55" s="321"/>
      <c r="AJ55" s="322">
        <v>103.008</v>
      </c>
      <c r="AK55" s="320">
        <v>103.008</v>
      </c>
      <c r="AL55" s="320">
        <v>5.734</v>
      </c>
      <c r="AM55" s="320">
        <v>-34.013999999999996</v>
      </c>
      <c r="AN55" s="320">
        <v>0</v>
      </c>
      <c r="AO55" s="320">
        <v>137.02199999999999</v>
      </c>
      <c r="AP55" s="320">
        <v>137.02199999999999</v>
      </c>
      <c r="AQ55" s="317">
        <v>0</v>
      </c>
      <c r="AR55" s="319"/>
      <c r="AS55" s="320"/>
      <c r="AT55" s="320"/>
      <c r="AU55" s="320"/>
      <c r="AV55" s="320"/>
      <c r="AW55" s="320"/>
      <c r="AX55" s="320"/>
      <c r="AY55" s="321"/>
      <c r="AZ55" s="322">
        <v>9.8049999999999997</v>
      </c>
      <c r="BA55" s="320">
        <v>9.8049999999999997</v>
      </c>
      <c r="BB55" s="320">
        <v>0.76200000000000001</v>
      </c>
      <c r="BC55" s="320">
        <v>-7.0659999999999989</v>
      </c>
      <c r="BD55" s="320">
        <v>0</v>
      </c>
      <c r="BE55" s="320">
        <v>16.870999999999999</v>
      </c>
      <c r="BF55" s="320">
        <v>16.870999999999999</v>
      </c>
      <c r="BG55" s="317">
        <v>0</v>
      </c>
      <c r="BH55" s="319"/>
      <c r="BI55" s="320"/>
      <c r="BJ55" s="320"/>
      <c r="BK55" s="320"/>
      <c r="BL55" s="320"/>
      <c r="BM55" s="320"/>
      <c r="BN55" s="320"/>
      <c r="BO55" s="321"/>
      <c r="BP55" s="322">
        <v>0</v>
      </c>
      <c r="BQ55" s="320">
        <v>0</v>
      </c>
      <c r="BR55" s="320">
        <v>0</v>
      </c>
      <c r="BS55" s="320">
        <v>-0.59599999999999997</v>
      </c>
      <c r="BT55" s="320">
        <v>0</v>
      </c>
      <c r="BU55" s="320">
        <v>0.59599999999999997</v>
      </c>
      <c r="BV55" s="320">
        <v>0.59599999999999997</v>
      </c>
      <c r="BW55" s="317">
        <v>0</v>
      </c>
      <c r="BX55" s="319">
        <v>0</v>
      </c>
      <c r="BY55" s="320">
        <v>0</v>
      </c>
      <c r="BZ55" s="320">
        <v>0</v>
      </c>
      <c r="CA55" s="320">
        <v>-0.59599999999999997</v>
      </c>
      <c r="CB55" s="320">
        <v>0</v>
      </c>
      <c r="CC55" s="320">
        <v>0.59599999999999997</v>
      </c>
      <c r="CD55" s="320">
        <v>0.59599999999999997</v>
      </c>
      <c r="CE55" s="321">
        <v>0</v>
      </c>
      <c r="CF55" s="322">
        <v>0</v>
      </c>
      <c r="CG55" s="320">
        <v>0</v>
      </c>
      <c r="CH55" s="320">
        <v>0</v>
      </c>
      <c r="CI55" s="320">
        <v>-0.59599999999999997</v>
      </c>
      <c r="CJ55" s="320">
        <v>0</v>
      </c>
      <c r="CK55" s="320">
        <v>0.59599999999999997</v>
      </c>
      <c r="CL55" s="320">
        <v>0.59599999999999997</v>
      </c>
      <c r="CM55" s="317">
        <v>0</v>
      </c>
      <c r="CN55" s="319">
        <v>14.944000000000001</v>
      </c>
      <c r="CO55" s="320">
        <v>14.944000000000001</v>
      </c>
      <c r="CP55" s="320">
        <v>1.3640000000000001</v>
      </c>
      <c r="CQ55" s="320">
        <v>-2.9410000000000007</v>
      </c>
      <c r="CR55" s="320">
        <v>0</v>
      </c>
      <c r="CS55" s="320">
        <v>17.885000000000002</v>
      </c>
      <c r="CT55" s="320">
        <v>17.885000000000002</v>
      </c>
      <c r="CU55" s="321">
        <v>0</v>
      </c>
      <c r="CV55" s="322">
        <v>81.103999999999999</v>
      </c>
      <c r="CW55" s="320">
        <v>81.103999999999999</v>
      </c>
      <c r="CX55" s="320">
        <v>5.4660000000000002</v>
      </c>
      <c r="CY55" s="320">
        <v>-26.584000000000003</v>
      </c>
      <c r="CZ55" s="320">
        <v>0</v>
      </c>
      <c r="DA55" s="320">
        <v>107.688</v>
      </c>
      <c r="DB55" s="320">
        <v>107.688</v>
      </c>
      <c r="DC55" s="317">
        <v>0</v>
      </c>
      <c r="DD55" s="319">
        <v>134.45099999999999</v>
      </c>
      <c r="DE55" s="320">
        <v>134.45099999999999</v>
      </c>
      <c r="DF55" s="320">
        <v>6.3639999999999999</v>
      </c>
      <c r="DG55" s="320">
        <v>-34.072000000000003</v>
      </c>
      <c r="DH55" s="320">
        <v>0</v>
      </c>
      <c r="DI55" s="320">
        <v>168.523</v>
      </c>
      <c r="DJ55" s="320">
        <v>168.523</v>
      </c>
      <c r="DK55" s="321">
        <v>0</v>
      </c>
      <c r="DL55" s="318">
        <f>DM55</f>
        <v>207.84699999999998</v>
      </c>
      <c r="DM55" s="290">
        <v>207.84699999999998</v>
      </c>
      <c r="DN55" s="289">
        <v>8.4149999999999991</v>
      </c>
      <c r="DO55" s="289">
        <f>DL55-DP55-DQ55</f>
        <v>-47.617000000000019</v>
      </c>
      <c r="DP55" s="290">
        <v>0</v>
      </c>
      <c r="DQ55" s="289">
        <f>DR55+DS55</f>
        <v>255.464</v>
      </c>
      <c r="DR55" s="290">
        <f>254.868+0.596</f>
        <v>255.464</v>
      </c>
      <c r="DS55" s="291">
        <v>0</v>
      </c>
      <c r="DT55" s="318">
        <f t="shared" ref="DT55:EA56" si="15">D55+L55+T55+AB55+AJ55+AR55+AZ55+BH55+BP55+BX55+CF55+CN55+CV55+DD55+DL55</f>
        <v>1004.519</v>
      </c>
      <c r="DU55" s="290">
        <f t="shared" si="15"/>
        <v>1004.519</v>
      </c>
      <c r="DV55" s="289">
        <f t="shared" si="15"/>
        <v>48.557999999999993</v>
      </c>
      <c r="DW55" s="289">
        <f t="shared" si="15"/>
        <v>-244.06700000000001</v>
      </c>
      <c r="DX55" s="290">
        <f t="shared" si="15"/>
        <v>0</v>
      </c>
      <c r="DY55" s="289">
        <f t="shared" si="15"/>
        <v>1248.586</v>
      </c>
      <c r="DZ55" s="290">
        <f t="shared" si="15"/>
        <v>1248.586</v>
      </c>
      <c r="EA55" s="291">
        <f t="shared" si="15"/>
        <v>0</v>
      </c>
    </row>
    <row r="56" spans="1:131" ht="9" thickBot="1">
      <c r="A56" s="952"/>
      <c r="B56" s="298" t="s">
        <v>201</v>
      </c>
      <c r="C56" s="299" t="s">
        <v>202</v>
      </c>
      <c r="D56" s="318">
        <v>25.08</v>
      </c>
      <c r="E56" s="301">
        <v>25.08</v>
      </c>
      <c r="F56" s="301">
        <v>3.29</v>
      </c>
      <c r="G56" s="301">
        <v>1.852999999999998</v>
      </c>
      <c r="H56" s="301">
        <v>0</v>
      </c>
      <c r="I56" s="301">
        <v>23.227</v>
      </c>
      <c r="J56" s="301">
        <v>23.227</v>
      </c>
      <c r="K56" s="302">
        <v>0</v>
      </c>
      <c r="L56" s="292">
        <v>24.62</v>
      </c>
      <c r="M56" s="293">
        <v>24.62</v>
      </c>
      <c r="N56" s="293">
        <v>3.07</v>
      </c>
      <c r="O56" s="293">
        <v>2.8919999999999995</v>
      </c>
      <c r="P56" s="293">
        <v>0</v>
      </c>
      <c r="Q56" s="293">
        <v>21.728000000000002</v>
      </c>
      <c r="R56" s="293">
        <v>21.728000000000002</v>
      </c>
      <c r="S56" s="294">
        <v>0</v>
      </c>
      <c r="T56" s="295">
        <v>25.74</v>
      </c>
      <c r="U56" s="293">
        <v>25.74</v>
      </c>
      <c r="V56" s="293">
        <v>3.29</v>
      </c>
      <c r="W56" s="293">
        <v>2.5129999999999981</v>
      </c>
      <c r="X56" s="293">
        <v>0</v>
      </c>
      <c r="Y56" s="293">
        <v>23.227</v>
      </c>
      <c r="Z56" s="293">
        <v>23.227</v>
      </c>
      <c r="AA56" s="287">
        <v>0</v>
      </c>
      <c r="AB56" s="292"/>
      <c r="AC56" s="293"/>
      <c r="AD56" s="293"/>
      <c r="AE56" s="293"/>
      <c r="AF56" s="293"/>
      <c r="AG56" s="293"/>
      <c r="AH56" s="293"/>
      <c r="AI56" s="294"/>
      <c r="AJ56" s="295">
        <v>18.989999999999998</v>
      </c>
      <c r="AK56" s="293">
        <v>18.989999999999998</v>
      </c>
      <c r="AL56" s="293">
        <v>3.18</v>
      </c>
      <c r="AM56" s="293">
        <v>-3.4880000000000031</v>
      </c>
      <c r="AN56" s="293">
        <v>0</v>
      </c>
      <c r="AO56" s="293">
        <v>22.478000000000002</v>
      </c>
      <c r="AP56" s="293">
        <v>22.478000000000002</v>
      </c>
      <c r="AQ56" s="287">
        <v>0</v>
      </c>
      <c r="AR56" s="292"/>
      <c r="AS56" s="293"/>
      <c r="AT56" s="293"/>
      <c r="AU56" s="293"/>
      <c r="AV56" s="293"/>
      <c r="AW56" s="293"/>
      <c r="AX56" s="293"/>
      <c r="AY56" s="294"/>
      <c r="AZ56" s="295">
        <v>4.7299999999999995</v>
      </c>
      <c r="BA56" s="293">
        <v>4.7299999999999995</v>
      </c>
      <c r="BB56" s="293">
        <v>0.61</v>
      </c>
      <c r="BC56" s="293">
        <v>0.38999999999999968</v>
      </c>
      <c r="BD56" s="293">
        <v>0</v>
      </c>
      <c r="BE56" s="293">
        <v>4.34</v>
      </c>
      <c r="BF56" s="293">
        <v>4.34</v>
      </c>
      <c r="BG56" s="287">
        <v>0</v>
      </c>
      <c r="BH56" s="292"/>
      <c r="BI56" s="293"/>
      <c r="BJ56" s="293"/>
      <c r="BK56" s="293"/>
      <c r="BL56" s="293"/>
      <c r="BM56" s="293"/>
      <c r="BN56" s="293"/>
      <c r="BO56" s="294"/>
      <c r="BP56" s="295">
        <v>0</v>
      </c>
      <c r="BQ56" s="293">
        <v>0</v>
      </c>
      <c r="BR56" s="293">
        <v>0</v>
      </c>
      <c r="BS56" s="293">
        <v>0</v>
      </c>
      <c r="BT56" s="293">
        <v>0</v>
      </c>
      <c r="BU56" s="293">
        <v>0</v>
      </c>
      <c r="BV56" s="293">
        <v>0</v>
      </c>
      <c r="BW56" s="287">
        <v>0</v>
      </c>
      <c r="BX56" s="292">
        <v>0</v>
      </c>
      <c r="BY56" s="293">
        <v>0</v>
      </c>
      <c r="BZ56" s="293">
        <v>0</v>
      </c>
      <c r="CA56" s="293">
        <v>0</v>
      </c>
      <c r="CB56" s="293">
        <v>0</v>
      </c>
      <c r="CC56" s="293">
        <v>0</v>
      </c>
      <c r="CD56" s="293">
        <v>0</v>
      </c>
      <c r="CE56" s="294">
        <v>0</v>
      </c>
      <c r="CF56" s="295">
        <v>0</v>
      </c>
      <c r="CG56" s="293">
        <v>0</v>
      </c>
      <c r="CH56" s="293">
        <v>0</v>
      </c>
      <c r="CI56" s="293">
        <v>0</v>
      </c>
      <c r="CJ56" s="293">
        <v>0</v>
      </c>
      <c r="CK56" s="293">
        <v>0</v>
      </c>
      <c r="CL56" s="293">
        <v>0</v>
      </c>
      <c r="CM56" s="287">
        <v>0</v>
      </c>
      <c r="CN56" s="292">
        <v>8.6900000000000013</v>
      </c>
      <c r="CO56" s="293">
        <v>8.6900000000000013</v>
      </c>
      <c r="CP56" s="293">
        <v>1.01</v>
      </c>
      <c r="CQ56" s="293">
        <v>1.1750000000000016</v>
      </c>
      <c r="CR56" s="293">
        <v>0</v>
      </c>
      <c r="CS56" s="293">
        <v>7.5149999999999997</v>
      </c>
      <c r="CT56" s="293">
        <v>7.5149999999999997</v>
      </c>
      <c r="CU56" s="294">
        <v>0</v>
      </c>
      <c r="CV56" s="295">
        <v>14.96</v>
      </c>
      <c r="CW56" s="293">
        <v>14.96</v>
      </c>
      <c r="CX56" s="293">
        <v>3.29</v>
      </c>
      <c r="CY56" s="293">
        <v>-13.887</v>
      </c>
      <c r="CZ56" s="293">
        <v>0</v>
      </c>
      <c r="DA56" s="293">
        <v>28.847000000000001</v>
      </c>
      <c r="DB56" s="293">
        <v>28.847000000000001</v>
      </c>
      <c r="DC56" s="287">
        <v>0</v>
      </c>
      <c r="DD56" s="292">
        <v>4.41</v>
      </c>
      <c r="DE56" s="293">
        <v>4.41</v>
      </c>
      <c r="DF56" s="293">
        <v>3.22</v>
      </c>
      <c r="DG56" s="293">
        <v>-18.068000000000001</v>
      </c>
      <c r="DH56" s="293">
        <v>0</v>
      </c>
      <c r="DI56" s="293">
        <v>22.478000000000002</v>
      </c>
      <c r="DJ56" s="293">
        <v>22.478000000000002</v>
      </c>
      <c r="DK56" s="294">
        <v>0</v>
      </c>
      <c r="DL56" s="318">
        <f>DM56</f>
        <v>13.39</v>
      </c>
      <c r="DM56" s="301">
        <v>13.39</v>
      </c>
      <c r="DN56" s="301">
        <v>3.32</v>
      </c>
      <c r="DO56" s="301">
        <f>DL56-DP56-DQ56</f>
        <v>-9.8369999999999997</v>
      </c>
      <c r="DP56" s="301">
        <v>0</v>
      </c>
      <c r="DQ56" s="289">
        <f>DR56+DS56</f>
        <v>23.227</v>
      </c>
      <c r="DR56" s="301">
        <v>23.227</v>
      </c>
      <c r="DS56" s="302">
        <v>0</v>
      </c>
      <c r="DT56" s="318">
        <f t="shared" si="15"/>
        <v>140.61000000000001</v>
      </c>
      <c r="DU56" s="301">
        <f t="shared" si="15"/>
        <v>140.61000000000001</v>
      </c>
      <c r="DV56" s="301">
        <f t="shared" si="15"/>
        <v>24.279999999999998</v>
      </c>
      <c r="DW56" s="301">
        <f t="shared" si="15"/>
        <v>-36.457000000000008</v>
      </c>
      <c r="DX56" s="301">
        <f t="shared" si="15"/>
        <v>0</v>
      </c>
      <c r="DY56" s="289">
        <f t="shared" si="15"/>
        <v>177.06700000000001</v>
      </c>
      <c r="DZ56" s="301">
        <f t="shared" si="15"/>
        <v>177.06700000000001</v>
      </c>
      <c r="EA56" s="302">
        <f t="shared" si="15"/>
        <v>0</v>
      </c>
    </row>
    <row r="57" spans="1:131" ht="12" customHeight="1">
      <c r="A57" s="950">
        <v>15</v>
      </c>
      <c r="B57" s="307" t="s">
        <v>221</v>
      </c>
      <c r="C57" s="308"/>
      <c r="D57" s="309"/>
      <c r="E57" s="310"/>
      <c r="F57" s="310"/>
      <c r="G57" s="310"/>
      <c r="H57" s="310"/>
      <c r="I57" s="323"/>
      <c r="J57" s="324"/>
      <c r="K57" s="325"/>
      <c r="L57" s="313"/>
      <c r="M57" s="314"/>
      <c r="N57" s="314"/>
      <c r="O57" s="314"/>
      <c r="P57" s="314"/>
      <c r="Q57" s="314"/>
      <c r="R57" s="314"/>
      <c r="S57" s="315"/>
      <c r="T57" s="316"/>
      <c r="U57" s="314"/>
      <c r="V57" s="314"/>
      <c r="W57" s="314"/>
      <c r="X57" s="314"/>
      <c r="Y57" s="314"/>
      <c r="Z57" s="314"/>
      <c r="AA57" s="308"/>
      <c r="AB57" s="313"/>
      <c r="AC57" s="314"/>
      <c r="AD57" s="314"/>
      <c r="AE57" s="314"/>
      <c r="AF57" s="314"/>
      <c r="AG57" s="314"/>
      <c r="AH57" s="314"/>
      <c r="AI57" s="315"/>
      <c r="AJ57" s="316"/>
      <c r="AK57" s="314"/>
      <c r="AL57" s="314"/>
      <c r="AM57" s="314"/>
      <c r="AN57" s="314"/>
      <c r="AO57" s="314"/>
      <c r="AP57" s="314"/>
      <c r="AQ57" s="308"/>
      <c r="AR57" s="313"/>
      <c r="AS57" s="314"/>
      <c r="AT57" s="314"/>
      <c r="AU57" s="314"/>
      <c r="AV57" s="314"/>
      <c r="AW57" s="314"/>
      <c r="AX57" s="314"/>
      <c r="AY57" s="315"/>
      <c r="AZ57" s="316"/>
      <c r="BA57" s="314"/>
      <c r="BB57" s="314"/>
      <c r="BC57" s="314"/>
      <c r="BD57" s="314"/>
      <c r="BE57" s="314"/>
      <c r="BF57" s="314"/>
      <c r="BG57" s="308"/>
      <c r="BH57" s="313"/>
      <c r="BI57" s="314"/>
      <c r="BJ57" s="314"/>
      <c r="BK57" s="314"/>
      <c r="BL57" s="314"/>
      <c r="BM57" s="314"/>
      <c r="BN57" s="314"/>
      <c r="BO57" s="315"/>
      <c r="BP57" s="316"/>
      <c r="BQ57" s="314"/>
      <c r="BR57" s="314"/>
      <c r="BS57" s="314"/>
      <c r="BT57" s="314"/>
      <c r="BU57" s="314"/>
      <c r="BV57" s="314"/>
      <c r="BW57" s="308"/>
      <c r="BX57" s="313"/>
      <c r="BY57" s="314"/>
      <c r="BZ57" s="314"/>
      <c r="CA57" s="314"/>
      <c r="CB57" s="314"/>
      <c r="CC57" s="314"/>
      <c r="CD57" s="314"/>
      <c r="CE57" s="315"/>
      <c r="CF57" s="316"/>
      <c r="CG57" s="314"/>
      <c r="CH57" s="314"/>
      <c r="CI57" s="314"/>
      <c r="CJ57" s="314"/>
      <c r="CK57" s="314"/>
      <c r="CL57" s="314"/>
      <c r="CM57" s="308"/>
      <c r="CN57" s="313"/>
      <c r="CO57" s="314"/>
      <c r="CP57" s="314"/>
      <c r="CQ57" s="314"/>
      <c r="CR57" s="314"/>
      <c r="CS57" s="314"/>
      <c r="CT57" s="314"/>
      <c r="CU57" s="315"/>
      <c r="CV57" s="316"/>
      <c r="CW57" s="314"/>
      <c r="CX57" s="314"/>
      <c r="CY57" s="314"/>
      <c r="CZ57" s="314"/>
      <c r="DA57" s="314"/>
      <c r="DB57" s="314"/>
      <c r="DC57" s="308"/>
      <c r="DD57" s="313"/>
      <c r="DE57" s="314"/>
      <c r="DF57" s="314"/>
      <c r="DG57" s="314"/>
      <c r="DH57" s="314"/>
      <c r="DI57" s="314"/>
      <c r="DJ57" s="314"/>
      <c r="DK57" s="315"/>
      <c r="DL57" s="309"/>
      <c r="DM57" s="310"/>
      <c r="DN57" s="310"/>
      <c r="DO57" s="310"/>
      <c r="DP57" s="310"/>
      <c r="DQ57" s="326"/>
      <c r="DR57" s="327"/>
      <c r="DS57" s="328"/>
      <c r="DT57" s="309"/>
      <c r="DU57" s="310"/>
      <c r="DV57" s="310"/>
      <c r="DW57" s="310"/>
      <c r="DX57" s="310"/>
      <c r="DY57" s="326"/>
      <c r="DZ57" s="327"/>
      <c r="EA57" s="328"/>
    </row>
    <row r="58" spans="1:131">
      <c r="A58" s="951"/>
      <c r="B58" s="286" t="s">
        <v>200</v>
      </c>
      <c r="C58" s="317" t="s">
        <v>165</v>
      </c>
      <c r="D58" s="318">
        <v>3337.8120000000004</v>
      </c>
      <c r="E58" s="290">
        <v>3337.8120000000004</v>
      </c>
      <c r="F58" s="289">
        <v>242.10400000000001</v>
      </c>
      <c r="G58" s="289">
        <v>1190.7500000000005</v>
      </c>
      <c r="H58" s="290">
        <v>0</v>
      </c>
      <c r="I58" s="289">
        <v>2147.0619999999999</v>
      </c>
      <c r="J58" s="290">
        <v>2147.0619999999999</v>
      </c>
      <c r="K58" s="291">
        <v>0</v>
      </c>
      <c r="L58" s="319">
        <v>3172.2979999999998</v>
      </c>
      <c r="M58" s="320">
        <v>3172.2979999999998</v>
      </c>
      <c r="N58" s="320">
        <v>236.00399999999999</v>
      </c>
      <c r="O58" s="320">
        <v>1076.8759999999997</v>
      </c>
      <c r="P58" s="320">
        <v>0</v>
      </c>
      <c r="Q58" s="320">
        <v>2095.422</v>
      </c>
      <c r="R58" s="320">
        <v>2095.422</v>
      </c>
      <c r="S58" s="321">
        <v>0</v>
      </c>
      <c r="T58" s="322">
        <v>2758.922</v>
      </c>
      <c r="U58" s="320">
        <v>2758.922</v>
      </c>
      <c r="V58" s="320">
        <v>231.43200000000002</v>
      </c>
      <c r="W58" s="320">
        <v>774.85100000000011</v>
      </c>
      <c r="X58" s="320">
        <v>0</v>
      </c>
      <c r="Y58" s="320">
        <v>1984.0709999999999</v>
      </c>
      <c r="Z58" s="320">
        <v>1984.0709999999999</v>
      </c>
      <c r="AA58" s="317">
        <v>0</v>
      </c>
      <c r="AB58" s="319"/>
      <c r="AC58" s="320"/>
      <c r="AD58" s="320"/>
      <c r="AE58" s="320"/>
      <c r="AF58" s="320"/>
      <c r="AG58" s="320"/>
      <c r="AH58" s="320"/>
      <c r="AI58" s="321"/>
      <c r="AJ58" s="322">
        <v>2338.0389999999998</v>
      </c>
      <c r="AK58" s="320">
        <v>2338.0389999999998</v>
      </c>
      <c r="AL58" s="320">
        <v>211.334</v>
      </c>
      <c r="AM58" s="320">
        <v>417.58499999999981</v>
      </c>
      <c r="AN58" s="320">
        <v>0</v>
      </c>
      <c r="AO58" s="320">
        <v>1920.454</v>
      </c>
      <c r="AP58" s="320">
        <v>1920.454</v>
      </c>
      <c r="AQ58" s="317">
        <v>0</v>
      </c>
      <c r="AR58" s="319"/>
      <c r="AS58" s="320"/>
      <c r="AT58" s="320"/>
      <c r="AU58" s="320"/>
      <c r="AV58" s="320"/>
      <c r="AW58" s="320"/>
      <c r="AX58" s="320"/>
      <c r="AY58" s="321"/>
      <c r="AZ58" s="322">
        <v>301.57900000000001</v>
      </c>
      <c r="BA58" s="320">
        <v>301.57900000000001</v>
      </c>
      <c r="BB58" s="320">
        <v>30.184000000000001</v>
      </c>
      <c r="BC58" s="320">
        <v>-1285.01</v>
      </c>
      <c r="BD58" s="320">
        <v>0</v>
      </c>
      <c r="BE58" s="320">
        <v>1586.5889999999999</v>
      </c>
      <c r="BF58" s="320">
        <v>1586.5889999999999</v>
      </c>
      <c r="BG58" s="317">
        <v>0</v>
      </c>
      <c r="BH58" s="319"/>
      <c r="BI58" s="320"/>
      <c r="BJ58" s="320"/>
      <c r="BK58" s="320"/>
      <c r="BL58" s="320"/>
      <c r="BM58" s="320"/>
      <c r="BN58" s="320"/>
      <c r="BO58" s="321"/>
      <c r="BP58" s="322">
        <v>0</v>
      </c>
      <c r="BQ58" s="320">
        <v>0</v>
      </c>
      <c r="BR58" s="320">
        <v>0</v>
      </c>
      <c r="BS58" s="320">
        <v>-1522.288</v>
      </c>
      <c r="BT58" s="320">
        <v>0</v>
      </c>
      <c r="BU58" s="320">
        <v>1522.288</v>
      </c>
      <c r="BV58" s="320">
        <v>1522.288</v>
      </c>
      <c r="BW58" s="317">
        <v>0</v>
      </c>
      <c r="BX58" s="319">
        <v>0</v>
      </c>
      <c r="BY58" s="320">
        <v>0</v>
      </c>
      <c r="BZ58" s="320">
        <v>0</v>
      </c>
      <c r="CA58" s="320">
        <v>-1519.078</v>
      </c>
      <c r="CB58" s="320">
        <v>0</v>
      </c>
      <c r="CC58" s="320">
        <v>1519.078</v>
      </c>
      <c r="CD58" s="320">
        <v>1519.078</v>
      </c>
      <c r="CE58" s="321">
        <v>0</v>
      </c>
      <c r="CF58" s="322">
        <v>0</v>
      </c>
      <c r="CG58" s="320">
        <v>0</v>
      </c>
      <c r="CH58" s="320">
        <v>0</v>
      </c>
      <c r="CI58" s="320">
        <v>-1519.499</v>
      </c>
      <c r="CJ58" s="320">
        <v>0</v>
      </c>
      <c r="CK58" s="320">
        <v>1519.499</v>
      </c>
      <c r="CL58" s="320">
        <v>1519.499</v>
      </c>
      <c r="CM58" s="317">
        <v>0</v>
      </c>
      <c r="CN58" s="319">
        <v>417.07300000000004</v>
      </c>
      <c r="CO58" s="320">
        <v>417.07300000000004</v>
      </c>
      <c r="CP58" s="320">
        <v>43.390999999999998</v>
      </c>
      <c r="CQ58" s="320">
        <v>58.396000000000015</v>
      </c>
      <c r="CR58" s="320">
        <v>0</v>
      </c>
      <c r="CS58" s="320">
        <v>358.67700000000002</v>
      </c>
      <c r="CT58" s="320">
        <v>358.67700000000002</v>
      </c>
      <c r="CU58" s="321">
        <v>0</v>
      </c>
      <c r="CV58" s="322">
        <v>2020.2849999999999</v>
      </c>
      <c r="CW58" s="320">
        <v>2020.2849999999999</v>
      </c>
      <c r="CX58" s="320">
        <v>180.82</v>
      </c>
      <c r="CY58" s="320">
        <v>159.01999999999975</v>
      </c>
      <c r="CZ58" s="320">
        <v>0</v>
      </c>
      <c r="DA58" s="320">
        <v>1861.2650000000001</v>
      </c>
      <c r="DB58" s="320">
        <v>1861.2650000000001</v>
      </c>
      <c r="DC58" s="317">
        <v>0</v>
      </c>
      <c r="DD58" s="319">
        <v>2914.7410000000004</v>
      </c>
      <c r="DE58" s="320">
        <v>2914.7410000000004</v>
      </c>
      <c r="DF58" s="320">
        <v>212.167</v>
      </c>
      <c r="DG58" s="320">
        <v>889.59000000000037</v>
      </c>
      <c r="DH58" s="320">
        <v>0</v>
      </c>
      <c r="DI58" s="320">
        <v>2025.1510000000001</v>
      </c>
      <c r="DJ58" s="320">
        <v>2025.1510000000001</v>
      </c>
      <c r="DK58" s="321">
        <v>0</v>
      </c>
      <c r="DL58" s="318">
        <f>DM58</f>
        <v>4402.6509999999998</v>
      </c>
      <c r="DM58" s="290">
        <v>4402.6509999999998</v>
      </c>
      <c r="DN58" s="289">
        <v>271.97700000000003</v>
      </c>
      <c r="DO58" s="289">
        <f>DL58-DP58-DQ58</f>
        <v>821.61399999999958</v>
      </c>
      <c r="DP58" s="290">
        <v>0</v>
      </c>
      <c r="DQ58" s="289">
        <f>DR58+DS58</f>
        <v>3581.0370000000003</v>
      </c>
      <c r="DR58" s="290">
        <f>2344.136+1236.901</f>
        <v>3581.0370000000003</v>
      </c>
      <c r="DS58" s="291">
        <v>0</v>
      </c>
      <c r="DT58" s="318">
        <f t="shared" ref="DT58:EA59" si="16">D58+L58+T58+AB58+AJ58+AR58+AZ58+BH58+BP58+BX58+CF58+CN58+CV58+DD58+DL58</f>
        <v>21663.4</v>
      </c>
      <c r="DU58" s="290">
        <f t="shared" si="16"/>
        <v>21663.4</v>
      </c>
      <c r="DV58" s="289">
        <f t="shared" si="16"/>
        <v>1659.413</v>
      </c>
      <c r="DW58" s="289">
        <f t="shared" si="16"/>
        <v>-457.19299999999998</v>
      </c>
      <c r="DX58" s="290">
        <f t="shared" si="16"/>
        <v>0</v>
      </c>
      <c r="DY58" s="289">
        <f t="shared" si="16"/>
        <v>22120.593000000001</v>
      </c>
      <c r="DZ58" s="290">
        <f t="shared" si="16"/>
        <v>22120.593000000001</v>
      </c>
      <c r="EA58" s="291">
        <f t="shared" si="16"/>
        <v>0</v>
      </c>
    </row>
    <row r="59" spans="1:131" ht="9" thickBot="1">
      <c r="A59" s="952"/>
      <c r="B59" s="298" t="s">
        <v>206</v>
      </c>
      <c r="C59" s="299" t="s">
        <v>202</v>
      </c>
      <c r="D59" s="318">
        <v>105.11</v>
      </c>
      <c r="E59" s="301">
        <v>105.11</v>
      </c>
      <c r="F59" s="301">
        <v>105.11</v>
      </c>
      <c r="G59" s="301">
        <v>-176.89799999999997</v>
      </c>
      <c r="H59" s="301">
        <v>0</v>
      </c>
      <c r="I59" s="301">
        <v>282.00799999999998</v>
      </c>
      <c r="J59" s="301">
        <v>282.00799999999998</v>
      </c>
      <c r="K59" s="302">
        <v>0</v>
      </c>
      <c r="L59" s="292">
        <v>241.3</v>
      </c>
      <c r="M59" s="293">
        <v>241.3</v>
      </c>
      <c r="N59" s="293">
        <v>241.3</v>
      </c>
      <c r="O59" s="293">
        <v>-23.156499999999994</v>
      </c>
      <c r="P59" s="293">
        <v>0</v>
      </c>
      <c r="Q59" s="293">
        <v>264.45650000000001</v>
      </c>
      <c r="R59" s="293">
        <v>264.45650000000001</v>
      </c>
      <c r="S59" s="294">
        <v>0</v>
      </c>
      <c r="T59" s="295">
        <v>312.11</v>
      </c>
      <c r="U59" s="293">
        <v>312.11</v>
      </c>
      <c r="V59" s="293">
        <v>312.11</v>
      </c>
      <c r="W59" s="293">
        <v>120.8081</v>
      </c>
      <c r="X59" s="293">
        <v>0</v>
      </c>
      <c r="Y59" s="293">
        <v>191.30190000000002</v>
      </c>
      <c r="Z59" s="293">
        <v>191.30190000000002</v>
      </c>
      <c r="AA59" s="287">
        <v>0</v>
      </c>
      <c r="AB59" s="292"/>
      <c r="AC59" s="293"/>
      <c r="AD59" s="293"/>
      <c r="AE59" s="293"/>
      <c r="AF59" s="293"/>
      <c r="AG59" s="293"/>
      <c r="AH59" s="293"/>
      <c r="AI59" s="294"/>
      <c r="AJ59" s="295">
        <v>257.98</v>
      </c>
      <c r="AK59" s="293">
        <v>257.98</v>
      </c>
      <c r="AL59" s="293">
        <v>267.06</v>
      </c>
      <c r="AM59" s="293">
        <v>-78.059399999999982</v>
      </c>
      <c r="AN59" s="293">
        <v>0</v>
      </c>
      <c r="AO59" s="293">
        <v>336.0394</v>
      </c>
      <c r="AP59" s="293">
        <v>336.0394</v>
      </c>
      <c r="AQ59" s="287">
        <v>0</v>
      </c>
      <c r="AR59" s="292"/>
      <c r="AS59" s="293"/>
      <c r="AT59" s="293"/>
      <c r="AU59" s="293"/>
      <c r="AV59" s="293"/>
      <c r="AW59" s="293"/>
      <c r="AX59" s="293"/>
      <c r="AY59" s="294"/>
      <c r="AZ59" s="295">
        <v>42.620000000000005</v>
      </c>
      <c r="BA59" s="293">
        <v>42.620000000000005</v>
      </c>
      <c r="BB59" s="293">
        <v>42.620000000000005</v>
      </c>
      <c r="BC59" s="293">
        <v>-13.344999999999999</v>
      </c>
      <c r="BD59" s="293">
        <v>0</v>
      </c>
      <c r="BE59" s="293">
        <v>55.965000000000003</v>
      </c>
      <c r="BF59" s="293">
        <v>55.965000000000003</v>
      </c>
      <c r="BG59" s="287">
        <v>0</v>
      </c>
      <c r="BH59" s="292"/>
      <c r="BI59" s="293"/>
      <c r="BJ59" s="293"/>
      <c r="BK59" s="293"/>
      <c r="BL59" s="293"/>
      <c r="BM59" s="293"/>
      <c r="BN59" s="293"/>
      <c r="BO59" s="294"/>
      <c r="BP59" s="295">
        <v>0</v>
      </c>
      <c r="BQ59" s="293">
        <v>0</v>
      </c>
      <c r="BR59" s="293">
        <v>0</v>
      </c>
      <c r="BS59" s="293">
        <v>0</v>
      </c>
      <c r="BT59" s="293">
        <v>0</v>
      </c>
      <c r="BU59" s="293">
        <v>0</v>
      </c>
      <c r="BV59" s="293"/>
      <c r="BW59" s="287">
        <v>0</v>
      </c>
      <c r="BX59" s="292">
        <v>0</v>
      </c>
      <c r="BY59" s="293">
        <v>0</v>
      </c>
      <c r="BZ59" s="293">
        <v>0</v>
      </c>
      <c r="CA59" s="293">
        <v>0</v>
      </c>
      <c r="CB59" s="293">
        <v>0</v>
      </c>
      <c r="CC59" s="293">
        <v>0</v>
      </c>
      <c r="CD59" s="293">
        <v>0</v>
      </c>
      <c r="CE59" s="294">
        <v>0</v>
      </c>
      <c r="CF59" s="295">
        <v>0</v>
      </c>
      <c r="CG59" s="293">
        <v>0</v>
      </c>
      <c r="CH59" s="293">
        <v>0</v>
      </c>
      <c r="CI59" s="293">
        <v>0</v>
      </c>
      <c r="CJ59" s="293">
        <v>0</v>
      </c>
      <c r="CK59" s="293">
        <v>0</v>
      </c>
      <c r="CL59" s="293">
        <v>0</v>
      </c>
      <c r="CM59" s="287">
        <v>0</v>
      </c>
      <c r="CN59" s="292">
        <v>752.41</v>
      </c>
      <c r="CO59" s="293">
        <v>752.41</v>
      </c>
      <c r="CP59" s="293">
        <v>118.79</v>
      </c>
      <c r="CQ59" s="293">
        <v>616.66099999999994</v>
      </c>
      <c r="CR59" s="293">
        <v>0</v>
      </c>
      <c r="CS59" s="293">
        <v>135.749</v>
      </c>
      <c r="CT59" s="293">
        <v>135.749</v>
      </c>
      <c r="CU59" s="294">
        <v>0</v>
      </c>
      <c r="CV59" s="295">
        <v>66.91</v>
      </c>
      <c r="CW59" s="293">
        <v>66.91</v>
      </c>
      <c r="CX59" s="293">
        <v>66.91</v>
      </c>
      <c r="CY59" s="293">
        <v>-357.04499999999996</v>
      </c>
      <c r="CZ59" s="293">
        <v>0</v>
      </c>
      <c r="DA59" s="293">
        <v>423.95499999999998</v>
      </c>
      <c r="DB59" s="293">
        <v>423.95499999999998</v>
      </c>
      <c r="DC59" s="287">
        <v>0</v>
      </c>
      <c r="DD59" s="292">
        <v>1.67</v>
      </c>
      <c r="DE59" s="293">
        <v>1.67</v>
      </c>
      <c r="DF59" s="293">
        <v>1.67</v>
      </c>
      <c r="DG59" s="293">
        <v>-3.5289999999999999</v>
      </c>
      <c r="DH59" s="293">
        <v>0</v>
      </c>
      <c r="DI59" s="293">
        <v>5.1989999999999998</v>
      </c>
      <c r="DJ59" s="293">
        <v>5.1989999999999998</v>
      </c>
      <c r="DK59" s="294">
        <v>0</v>
      </c>
      <c r="DL59" s="318">
        <f>DM59</f>
        <v>32.53</v>
      </c>
      <c r="DM59" s="301">
        <v>32.53</v>
      </c>
      <c r="DN59" s="301">
        <v>32.53</v>
      </c>
      <c r="DO59" s="301">
        <f>DL59-DP59-DQ59</f>
        <v>20.335999999999999</v>
      </c>
      <c r="DP59" s="301">
        <v>0</v>
      </c>
      <c r="DQ59" s="289">
        <f>DR59+DS59</f>
        <v>12.194000000000001</v>
      </c>
      <c r="DR59" s="301">
        <v>12.194000000000001</v>
      </c>
      <c r="DS59" s="302">
        <v>0</v>
      </c>
      <c r="DT59" s="318">
        <f t="shared" si="16"/>
        <v>1812.64</v>
      </c>
      <c r="DU59" s="301">
        <f t="shared" si="16"/>
        <v>1812.64</v>
      </c>
      <c r="DV59" s="301">
        <f t="shared" si="16"/>
        <v>1188.1000000000001</v>
      </c>
      <c r="DW59" s="301">
        <f t="shared" si="16"/>
        <v>105.77220000000004</v>
      </c>
      <c r="DX59" s="301">
        <f t="shared" si="16"/>
        <v>0</v>
      </c>
      <c r="DY59" s="289">
        <f t="shared" si="16"/>
        <v>1706.8678</v>
      </c>
      <c r="DZ59" s="301">
        <f t="shared" si="16"/>
        <v>1706.8678</v>
      </c>
      <c r="EA59" s="302">
        <f t="shared" si="16"/>
        <v>0</v>
      </c>
    </row>
    <row r="60" spans="1:131" ht="11.25" customHeight="1">
      <c r="A60" s="950">
        <v>16</v>
      </c>
      <c r="B60" s="307" t="s">
        <v>222</v>
      </c>
      <c r="C60" s="308"/>
      <c r="D60" s="309"/>
      <c r="E60" s="310"/>
      <c r="F60" s="310"/>
      <c r="G60" s="310"/>
      <c r="H60" s="310"/>
      <c r="I60" s="323"/>
      <c r="J60" s="324"/>
      <c r="K60" s="325"/>
      <c r="L60" s="313"/>
      <c r="M60" s="314"/>
      <c r="N60" s="314"/>
      <c r="O60" s="314"/>
      <c r="P60" s="314"/>
      <c r="Q60" s="314"/>
      <c r="R60" s="314"/>
      <c r="S60" s="315"/>
      <c r="T60" s="316"/>
      <c r="U60" s="314"/>
      <c r="V60" s="314"/>
      <c r="W60" s="314"/>
      <c r="X60" s="314"/>
      <c r="Y60" s="314"/>
      <c r="Z60" s="314"/>
      <c r="AA60" s="308"/>
      <c r="AB60" s="313"/>
      <c r="AC60" s="314"/>
      <c r="AD60" s="314"/>
      <c r="AE60" s="314"/>
      <c r="AF60" s="314"/>
      <c r="AG60" s="314"/>
      <c r="AH60" s="314"/>
      <c r="AI60" s="315"/>
      <c r="AJ60" s="316"/>
      <c r="AK60" s="314"/>
      <c r="AL60" s="314"/>
      <c r="AM60" s="314"/>
      <c r="AN60" s="314"/>
      <c r="AO60" s="314"/>
      <c r="AP60" s="314"/>
      <c r="AQ60" s="308"/>
      <c r="AR60" s="313"/>
      <c r="AS60" s="314"/>
      <c r="AT60" s="314"/>
      <c r="AU60" s="314"/>
      <c r="AV60" s="314"/>
      <c r="AW60" s="314"/>
      <c r="AX60" s="314"/>
      <c r="AY60" s="315"/>
      <c r="AZ60" s="316"/>
      <c r="BA60" s="314"/>
      <c r="BB60" s="314"/>
      <c r="BC60" s="314"/>
      <c r="BD60" s="314"/>
      <c r="BE60" s="314"/>
      <c r="BF60" s="314"/>
      <c r="BG60" s="308"/>
      <c r="BH60" s="313"/>
      <c r="BI60" s="314"/>
      <c r="BJ60" s="314"/>
      <c r="BK60" s="314"/>
      <c r="BL60" s="314"/>
      <c r="BM60" s="314"/>
      <c r="BN60" s="314"/>
      <c r="BO60" s="315"/>
      <c r="BP60" s="316"/>
      <c r="BQ60" s="314"/>
      <c r="BR60" s="314"/>
      <c r="BS60" s="314"/>
      <c r="BT60" s="314"/>
      <c r="BU60" s="314"/>
      <c r="BV60" s="314"/>
      <c r="BW60" s="308"/>
      <c r="BX60" s="313"/>
      <c r="BY60" s="314"/>
      <c r="BZ60" s="314"/>
      <c r="CA60" s="314"/>
      <c r="CB60" s="314"/>
      <c r="CC60" s="314"/>
      <c r="CD60" s="314"/>
      <c r="CE60" s="315"/>
      <c r="CF60" s="316"/>
      <c r="CG60" s="314"/>
      <c r="CH60" s="314"/>
      <c r="CI60" s="314"/>
      <c r="CJ60" s="314"/>
      <c r="CK60" s="314"/>
      <c r="CL60" s="314"/>
      <c r="CM60" s="308"/>
      <c r="CN60" s="313"/>
      <c r="CO60" s="314"/>
      <c r="CP60" s="314"/>
      <c r="CQ60" s="314"/>
      <c r="CR60" s="314"/>
      <c r="CS60" s="314"/>
      <c r="CT60" s="314"/>
      <c r="CU60" s="315"/>
      <c r="CV60" s="316"/>
      <c r="CW60" s="314"/>
      <c r="CX60" s="314"/>
      <c r="CY60" s="314"/>
      <c r="CZ60" s="314"/>
      <c r="DA60" s="314"/>
      <c r="DB60" s="314"/>
      <c r="DC60" s="308"/>
      <c r="DD60" s="313"/>
      <c r="DE60" s="314"/>
      <c r="DF60" s="314"/>
      <c r="DG60" s="314"/>
      <c r="DH60" s="314"/>
      <c r="DI60" s="314"/>
      <c r="DJ60" s="314"/>
      <c r="DK60" s="315"/>
      <c r="DL60" s="309"/>
      <c r="DM60" s="310"/>
      <c r="DN60" s="310"/>
      <c r="DO60" s="310"/>
      <c r="DP60" s="310"/>
      <c r="DQ60" s="326"/>
      <c r="DR60" s="327"/>
      <c r="DS60" s="328"/>
      <c r="DT60" s="309"/>
      <c r="DU60" s="310"/>
      <c r="DV60" s="310"/>
      <c r="DW60" s="310"/>
      <c r="DX60" s="310"/>
      <c r="DY60" s="326"/>
      <c r="DZ60" s="327"/>
      <c r="EA60" s="328"/>
    </row>
    <row r="61" spans="1:131" ht="15.75" customHeight="1">
      <c r="A61" s="951"/>
      <c r="B61" s="286" t="s">
        <v>200</v>
      </c>
      <c r="C61" s="317" t="s">
        <v>165</v>
      </c>
      <c r="D61" s="318">
        <v>294.50700000000001</v>
      </c>
      <c r="E61" s="290">
        <v>294.50700000000001</v>
      </c>
      <c r="F61" s="289">
        <v>39.551000000000002</v>
      </c>
      <c r="G61" s="289">
        <v>107.82300000000001</v>
      </c>
      <c r="H61" s="290">
        <v>0</v>
      </c>
      <c r="I61" s="289">
        <v>186.684</v>
      </c>
      <c r="J61" s="290">
        <v>186.684</v>
      </c>
      <c r="K61" s="291">
        <v>0</v>
      </c>
      <c r="L61" s="319">
        <v>280.62799999999999</v>
      </c>
      <c r="M61" s="320">
        <v>280.62799999999999</v>
      </c>
      <c r="N61" s="320">
        <v>37.369999999999997</v>
      </c>
      <c r="O61" s="320">
        <v>33.72199999999998</v>
      </c>
      <c r="P61" s="320">
        <v>0</v>
      </c>
      <c r="Q61" s="320">
        <v>246.90600000000001</v>
      </c>
      <c r="R61" s="320">
        <v>246.90600000000001</v>
      </c>
      <c r="S61" s="321">
        <v>0</v>
      </c>
      <c r="T61" s="322">
        <v>249.77699999999999</v>
      </c>
      <c r="U61" s="320">
        <v>249.77699999999999</v>
      </c>
      <c r="V61" s="320">
        <v>37.382000000000005</v>
      </c>
      <c r="W61" s="320">
        <v>124.98599999999999</v>
      </c>
      <c r="X61" s="320">
        <v>0</v>
      </c>
      <c r="Y61" s="320">
        <v>124.791</v>
      </c>
      <c r="Z61" s="320">
        <v>124.791</v>
      </c>
      <c r="AA61" s="317">
        <v>0</v>
      </c>
      <c r="AB61" s="319"/>
      <c r="AC61" s="320"/>
      <c r="AD61" s="320"/>
      <c r="AE61" s="320"/>
      <c r="AF61" s="320"/>
      <c r="AG61" s="320"/>
      <c r="AH61" s="320"/>
      <c r="AI61" s="321"/>
      <c r="AJ61" s="322">
        <v>221.40299999999999</v>
      </c>
      <c r="AK61" s="320">
        <v>221.40299999999999</v>
      </c>
      <c r="AL61" s="320">
        <v>35.449999999999996</v>
      </c>
      <c r="AM61" s="320">
        <v>56.266999999999996</v>
      </c>
      <c r="AN61" s="320">
        <v>0</v>
      </c>
      <c r="AO61" s="320">
        <v>165.136</v>
      </c>
      <c r="AP61" s="320">
        <v>165.136</v>
      </c>
      <c r="AQ61" s="317">
        <v>0</v>
      </c>
      <c r="AR61" s="319"/>
      <c r="AS61" s="320"/>
      <c r="AT61" s="320"/>
      <c r="AU61" s="320"/>
      <c r="AV61" s="320"/>
      <c r="AW61" s="320"/>
      <c r="AX61" s="320"/>
      <c r="AY61" s="321"/>
      <c r="AZ61" s="322">
        <v>27.562999999999999</v>
      </c>
      <c r="BA61" s="320">
        <v>27.562999999999999</v>
      </c>
      <c r="BB61" s="320">
        <v>5.3289999999999997</v>
      </c>
      <c r="BC61" s="320">
        <v>-136.64100000000002</v>
      </c>
      <c r="BD61" s="320">
        <v>0</v>
      </c>
      <c r="BE61" s="320">
        <v>164.20400000000001</v>
      </c>
      <c r="BF61" s="320">
        <v>164.20400000000001</v>
      </c>
      <c r="BG61" s="317">
        <v>0</v>
      </c>
      <c r="BH61" s="319"/>
      <c r="BI61" s="320"/>
      <c r="BJ61" s="320"/>
      <c r="BK61" s="320"/>
      <c r="BL61" s="320"/>
      <c r="BM61" s="320"/>
      <c r="BN61" s="320"/>
      <c r="BO61" s="321"/>
      <c r="BP61" s="322">
        <v>0</v>
      </c>
      <c r="BQ61" s="320">
        <v>0</v>
      </c>
      <c r="BR61" s="320">
        <v>0</v>
      </c>
      <c r="BS61" s="320">
        <v>-163.93899999999999</v>
      </c>
      <c r="BT61" s="320">
        <v>0</v>
      </c>
      <c r="BU61" s="320">
        <v>163.93899999999999</v>
      </c>
      <c r="BV61" s="320">
        <v>163.93899999999999</v>
      </c>
      <c r="BW61" s="317">
        <v>0</v>
      </c>
      <c r="BX61" s="319">
        <v>0</v>
      </c>
      <c r="BY61" s="320">
        <v>0</v>
      </c>
      <c r="BZ61" s="320">
        <v>0</v>
      </c>
      <c r="CA61" s="320">
        <v>-163.93899999999999</v>
      </c>
      <c r="CB61" s="320">
        <v>0</v>
      </c>
      <c r="CC61" s="320">
        <v>163.93899999999999</v>
      </c>
      <c r="CD61" s="320">
        <v>163.93899999999999</v>
      </c>
      <c r="CE61" s="321">
        <v>0</v>
      </c>
      <c r="CF61" s="322">
        <v>0</v>
      </c>
      <c r="CG61" s="320">
        <v>0</v>
      </c>
      <c r="CH61" s="320">
        <v>0</v>
      </c>
      <c r="CI61" s="320">
        <v>-163.9385</v>
      </c>
      <c r="CJ61" s="320">
        <v>0</v>
      </c>
      <c r="CK61" s="320">
        <v>163.9385</v>
      </c>
      <c r="CL61" s="320">
        <v>163.9385</v>
      </c>
      <c r="CM61" s="317">
        <v>0</v>
      </c>
      <c r="CN61" s="319">
        <v>42.624000000000002</v>
      </c>
      <c r="CO61" s="320">
        <v>42.624000000000002</v>
      </c>
      <c r="CP61" s="320">
        <v>8.0670000000000002</v>
      </c>
      <c r="CQ61" s="320">
        <v>41.54</v>
      </c>
      <c r="CR61" s="320">
        <v>0</v>
      </c>
      <c r="CS61" s="320">
        <v>1.0840000000000001</v>
      </c>
      <c r="CT61" s="320">
        <v>1.0840000000000001</v>
      </c>
      <c r="CU61" s="321">
        <v>0</v>
      </c>
      <c r="CV61" s="322">
        <v>168.90799999999999</v>
      </c>
      <c r="CW61" s="320">
        <v>168.90799999999999</v>
      </c>
      <c r="CX61" s="320">
        <v>30.675999999999998</v>
      </c>
      <c r="CY61" s="320">
        <v>3.8389999999999986</v>
      </c>
      <c r="CZ61" s="320">
        <v>0</v>
      </c>
      <c r="DA61" s="320">
        <v>165.06899999999999</v>
      </c>
      <c r="DB61" s="320">
        <v>165.06899999999999</v>
      </c>
      <c r="DC61" s="317">
        <v>0</v>
      </c>
      <c r="DD61" s="319">
        <v>242.733</v>
      </c>
      <c r="DE61" s="320">
        <v>242.733</v>
      </c>
      <c r="DF61" s="320">
        <v>35.701999999999998</v>
      </c>
      <c r="DG61" s="320">
        <v>77.325000000000017</v>
      </c>
      <c r="DH61" s="320">
        <v>0</v>
      </c>
      <c r="DI61" s="320">
        <v>165.40799999999999</v>
      </c>
      <c r="DJ61" s="320">
        <v>165.40799999999999</v>
      </c>
      <c r="DK61" s="321">
        <v>0</v>
      </c>
      <c r="DL61" s="318">
        <f>DM61</f>
        <v>365.64499999999998</v>
      </c>
      <c r="DM61" s="290">
        <v>365.64499999999998</v>
      </c>
      <c r="DN61" s="289">
        <v>44.832999999999998</v>
      </c>
      <c r="DO61" s="289">
        <f>DL61-DP61-DQ61</f>
        <v>35.669499999999971</v>
      </c>
      <c r="DP61" s="290">
        <v>0</v>
      </c>
      <c r="DQ61" s="289">
        <f>DR61+DS61</f>
        <v>329.97550000000001</v>
      </c>
      <c r="DR61" s="290">
        <f>166.79+163.1855</f>
        <v>329.97550000000001</v>
      </c>
      <c r="DS61" s="291">
        <v>0</v>
      </c>
      <c r="DT61" s="318">
        <f t="shared" ref="DT61:EA62" si="17">D61+L61+T61+AB61+AJ61+AR61+AZ61+BH61+BP61+BX61+CF61+CN61+CV61+DD61+DL61</f>
        <v>1893.788</v>
      </c>
      <c r="DU61" s="290">
        <f t="shared" si="17"/>
        <v>1893.788</v>
      </c>
      <c r="DV61" s="289">
        <f t="shared" si="17"/>
        <v>274.36</v>
      </c>
      <c r="DW61" s="289">
        <f t="shared" si="17"/>
        <v>-147.28600000000009</v>
      </c>
      <c r="DX61" s="290">
        <f t="shared" si="17"/>
        <v>0</v>
      </c>
      <c r="DY61" s="289">
        <f t="shared" si="17"/>
        <v>2041.0740000000001</v>
      </c>
      <c r="DZ61" s="290">
        <f t="shared" si="17"/>
        <v>2041.0740000000001</v>
      </c>
      <c r="EA61" s="291">
        <f t="shared" si="17"/>
        <v>0</v>
      </c>
    </row>
    <row r="62" spans="1:131" s="329" customFormat="1" ht="16.5" customHeight="1" thickBot="1">
      <c r="A62" s="952"/>
      <c r="B62" s="298" t="s">
        <v>201</v>
      </c>
      <c r="C62" s="299" t="s">
        <v>202</v>
      </c>
      <c r="D62" s="318">
        <v>0</v>
      </c>
      <c r="E62" s="301">
        <v>0</v>
      </c>
      <c r="F62" s="301">
        <v>0</v>
      </c>
      <c r="G62" s="301">
        <v>-85.8</v>
      </c>
      <c r="H62" s="301">
        <v>0</v>
      </c>
      <c r="I62" s="339">
        <v>85.8</v>
      </c>
      <c r="J62" s="339">
        <v>85.8</v>
      </c>
      <c r="K62" s="340">
        <v>0</v>
      </c>
      <c r="L62" s="292">
        <v>0</v>
      </c>
      <c r="M62" s="293">
        <v>0</v>
      </c>
      <c r="N62" s="293">
        <v>0</v>
      </c>
      <c r="O62" s="293">
        <v>-42.04</v>
      </c>
      <c r="P62" s="293">
        <v>0</v>
      </c>
      <c r="Q62" s="293">
        <v>42.04</v>
      </c>
      <c r="R62" s="293">
        <v>42.04</v>
      </c>
      <c r="S62" s="294">
        <v>0</v>
      </c>
      <c r="T62" s="295">
        <v>0</v>
      </c>
      <c r="U62" s="293">
        <v>0</v>
      </c>
      <c r="V62" s="293">
        <v>0</v>
      </c>
      <c r="W62" s="293">
        <v>0</v>
      </c>
      <c r="X62" s="293">
        <v>0</v>
      </c>
      <c r="Y62" s="293">
        <v>0</v>
      </c>
      <c r="Z62" s="293">
        <v>0</v>
      </c>
      <c r="AA62" s="287">
        <v>0</v>
      </c>
      <c r="AB62" s="292"/>
      <c r="AC62" s="293"/>
      <c r="AD62" s="293"/>
      <c r="AE62" s="293"/>
      <c r="AF62" s="293"/>
      <c r="AG62" s="293"/>
      <c r="AH62" s="293"/>
      <c r="AI62" s="294"/>
      <c r="AJ62" s="295">
        <v>0</v>
      </c>
      <c r="AK62" s="293">
        <v>0</v>
      </c>
      <c r="AL62" s="293">
        <v>0</v>
      </c>
      <c r="AM62" s="293">
        <v>-34.6</v>
      </c>
      <c r="AN62" s="293">
        <v>0</v>
      </c>
      <c r="AO62" s="293">
        <v>34.6</v>
      </c>
      <c r="AP62" s="293">
        <v>34.6</v>
      </c>
      <c r="AQ62" s="287">
        <v>0</v>
      </c>
      <c r="AR62" s="292"/>
      <c r="AS62" s="293"/>
      <c r="AT62" s="293"/>
      <c r="AU62" s="293"/>
      <c r="AV62" s="293"/>
      <c r="AW62" s="293"/>
      <c r="AX62" s="293"/>
      <c r="AY62" s="294"/>
      <c r="AZ62" s="295">
        <v>0</v>
      </c>
      <c r="BA62" s="293">
        <v>0</v>
      </c>
      <c r="BB62" s="293">
        <v>0</v>
      </c>
      <c r="BC62" s="293">
        <v>-7.07</v>
      </c>
      <c r="BD62" s="293">
        <v>0</v>
      </c>
      <c r="BE62" s="293">
        <v>7.07</v>
      </c>
      <c r="BF62" s="293">
        <v>7.07</v>
      </c>
      <c r="BG62" s="287">
        <v>0</v>
      </c>
      <c r="BH62" s="292"/>
      <c r="BI62" s="293"/>
      <c r="BJ62" s="293"/>
      <c r="BK62" s="293"/>
      <c r="BL62" s="293"/>
      <c r="BM62" s="293"/>
      <c r="BN62" s="293"/>
      <c r="BO62" s="294"/>
      <c r="BP62" s="295">
        <v>0</v>
      </c>
      <c r="BQ62" s="293">
        <v>0</v>
      </c>
      <c r="BR62" s="293">
        <v>0</v>
      </c>
      <c r="BS62" s="293">
        <v>0</v>
      </c>
      <c r="BT62" s="293">
        <v>0</v>
      </c>
      <c r="BU62" s="293">
        <v>0</v>
      </c>
      <c r="BV62" s="293">
        <v>0</v>
      </c>
      <c r="BW62" s="287">
        <v>0</v>
      </c>
      <c r="BX62" s="292">
        <v>0</v>
      </c>
      <c r="BY62" s="293">
        <v>0</v>
      </c>
      <c r="BZ62" s="293">
        <v>0</v>
      </c>
      <c r="CA62" s="293">
        <v>0</v>
      </c>
      <c r="CB62" s="293">
        <v>0</v>
      </c>
      <c r="CC62" s="293">
        <v>0</v>
      </c>
      <c r="CD62" s="293">
        <v>0</v>
      </c>
      <c r="CE62" s="294">
        <v>0</v>
      </c>
      <c r="CF62" s="295">
        <v>0</v>
      </c>
      <c r="CG62" s="293">
        <v>0</v>
      </c>
      <c r="CH62" s="293">
        <v>0</v>
      </c>
      <c r="CI62" s="293">
        <v>0</v>
      </c>
      <c r="CJ62" s="293">
        <v>0</v>
      </c>
      <c r="CK62" s="293">
        <v>0</v>
      </c>
      <c r="CL62" s="293">
        <v>0</v>
      </c>
      <c r="CM62" s="287">
        <v>0</v>
      </c>
      <c r="CN62" s="292">
        <v>0</v>
      </c>
      <c r="CO62" s="293">
        <v>0</v>
      </c>
      <c r="CP62" s="293">
        <v>0</v>
      </c>
      <c r="CQ62" s="293">
        <v>-11.18</v>
      </c>
      <c r="CR62" s="293">
        <v>0</v>
      </c>
      <c r="CS62" s="293">
        <v>11.18</v>
      </c>
      <c r="CT62" s="293">
        <v>11.18</v>
      </c>
      <c r="CU62" s="294">
        <v>0</v>
      </c>
      <c r="CV62" s="295">
        <v>0</v>
      </c>
      <c r="CW62" s="293">
        <v>0</v>
      </c>
      <c r="CX62" s="293">
        <v>0</v>
      </c>
      <c r="CY62" s="293">
        <v>-36.43</v>
      </c>
      <c r="CZ62" s="293">
        <v>0</v>
      </c>
      <c r="DA62" s="293">
        <v>36.43</v>
      </c>
      <c r="DB62" s="293">
        <v>36.43</v>
      </c>
      <c r="DC62" s="287">
        <v>0</v>
      </c>
      <c r="DD62" s="292">
        <v>0</v>
      </c>
      <c r="DE62" s="293">
        <v>0</v>
      </c>
      <c r="DF62" s="293">
        <v>0</v>
      </c>
      <c r="DG62" s="293">
        <v>-42.36</v>
      </c>
      <c r="DH62" s="293">
        <v>0</v>
      </c>
      <c r="DI62" s="293">
        <v>42.36</v>
      </c>
      <c r="DJ62" s="293">
        <v>42.36</v>
      </c>
      <c r="DK62" s="294">
        <v>0</v>
      </c>
      <c r="DL62" s="318">
        <f>DM62</f>
        <v>0</v>
      </c>
      <c r="DM62" s="301">
        <v>0</v>
      </c>
      <c r="DN62" s="301">
        <v>0</v>
      </c>
      <c r="DO62" s="301">
        <f>DL62-DP62-DQ62</f>
        <v>-16.058</v>
      </c>
      <c r="DP62" s="301">
        <v>0</v>
      </c>
      <c r="DQ62" s="289">
        <f>DR62+DS62</f>
        <v>16.058</v>
      </c>
      <c r="DR62" s="301">
        <v>16.058</v>
      </c>
      <c r="DS62" s="302">
        <v>0</v>
      </c>
      <c r="DT62" s="318">
        <f t="shared" si="17"/>
        <v>0</v>
      </c>
      <c r="DU62" s="301">
        <f t="shared" si="17"/>
        <v>0</v>
      </c>
      <c r="DV62" s="301">
        <f t="shared" si="17"/>
        <v>0</v>
      </c>
      <c r="DW62" s="301">
        <f t="shared" si="17"/>
        <v>-275.53800000000001</v>
      </c>
      <c r="DX62" s="301">
        <f t="shared" si="17"/>
        <v>0</v>
      </c>
      <c r="DY62" s="289">
        <f t="shared" si="17"/>
        <v>275.53800000000001</v>
      </c>
      <c r="DZ62" s="301">
        <f t="shared" si="17"/>
        <v>275.53800000000001</v>
      </c>
      <c r="EA62" s="302">
        <f t="shared" si="17"/>
        <v>0</v>
      </c>
    </row>
    <row r="63" spans="1:131" ht="21.75" customHeight="1">
      <c r="A63" s="950">
        <v>17</v>
      </c>
      <c r="B63" s="307" t="s">
        <v>223</v>
      </c>
      <c r="C63" s="308"/>
      <c r="D63" s="309"/>
      <c r="E63" s="310"/>
      <c r="F63" s="310"/>
      <c r="G63" s="310"/>
      <c r="H63" s="310"/>
      <c r="I63" s="323"/>
      <c r="J63" s="324"/>
      <c r="K63" s="325"/>
      <c r="L63" s="313"/>
      <c r="M63" s="314"/>
      <c r="N63" s="314"/>
      <c r="O63" s="314"/>
      <c r="P63" s="314"/>
      <c r="Q63" s="314"/>
      <c r="R63" s="314"/>
      <c r="S63" s="315"/>
      <c r="T63" s="316"/>
      <c r="U63" s="314"/>
      <c r="V63" s="314"/>
      <c r="W63" s="314"/>
      <c r="X63" s="314"/>
      <c r="Y63" s="314"/>
      <c r="Z63" s="314"/>
      <c r="AA63" s="308"/>
      <c r="AB63" s="313"/>
      <c r="AC63" s="314"/>
      <c r="AD63" s="314"/>
      <c r="AE63" s="314"/>
      <c r="AF63" s="314"/>
      <c r="AG63" s="314"/>
      <c r="AH63" s="314"/>
      <c r="AI63" s="315"/>
      <c r="AJ63" s="316"/>
      <c r="AK63" s="314"/>
      <c r="AL63" s="314"/>
      <c r="AM63" s="314"/>
      <c r="AN63" s="314"/>
      <c r="AO63" s="314"/>
      <c r="AP63" s="314"/>
      <c r="AQ63" s="308"/>
      <c r="AR63" s="313"/>
      <c r="AS63" s="314"/>
      <c r="AT63" s="314"/>
      <c r="AU63" s="314"/>
      <c r="AV63" s="314"/>
      <c r="AW63" s="314"/>
      <c r="AX63" s="314"/>
      <c r="AY63" s="315"/>
      <c r="AZ63" s="316"/>
      <c r="BA63" s="314"/>
      <c r="BB63" s="314"/>
      <c r="BC63" s="314"/>
      <c r="BD63" s="314"/>
      <c r="BE63" s="314"/>
      <c r="BF63" s="314"/>
      <c r="BG63" s="308"/>
      <c r="BH63" s="313"/>
      <c r="BI63" s="314"/>
      <c r="BJ63" s="314"/>
      <c r="BK63" s="314"/>
      <c r="BL63" s="314"/>
      <c r="BM63" s="314"/>
      <c r="BN63" s="314"/>
      <c r="BO63" s="315"/>
      <c r="BP63" s="316"/>
      <c r="BQ63" s="314"/>
      <c r="BR63" s="314"/>
      <c r="BS63" s="314"/>
      <c r="BT63" s="314"/>
      <c r="BU63" s="314"/>
      <c r="BV63" s="314"/>
      <c r="BW63" s="308"/>
      <c r="BX63" s="313"/>
      <c r="BY63" s="314"/>
      <c r="BZ63" s="314"/>
      <c r="CA63" s="314"/>
      <c r="CB63" s="314"/>
      <c r="CC63" s="314"/>
      <c r="CD63" s="314"/>
      <c r="CE63" s="315"/>
      <c r="CF63" s="316"/>
      <c r="CG63" s="314"/>
      <c r="CH63" s="314"/>
      <c r="CI63" s="314"/>
      <c r="CJ63" s="314"/>
      <c r="CK63" s="314"/>
      <c r="CL63" s="314"/>
      <c r="CM63" s="308"/>
      <c r="CN63" s="313"/>
      <c r="CO63" s="314"/>
      <c r="CP63" s="314"/>
      <c r="CQ63" s="314"/>
      <c r="CR63" s="314"/>
      <c r="CS63" s="314"/>
      <c r="CT63" s="314"/>
      <c r="CU63" s="315"/>
      <c r="CV63" s="316"/>
      <c r="CW63" s="314"/>
      <c r="CX63" s="314"/>
      <c r="CY63" s="314"/>
      <c r="CZ63" s="314"/>
      <c r="DA63" s="314"/>
      <c r="DB63" s="314"/>
      <c r="DC63" s="308"/>
      <c r="DD63" s="313"/>
      <c r="DE63" s="314"/>
      <c r="DF63" s="314"/>
      <c r="DG63" s="314"/>
      <c r="DH63" s="314"/>
      <c r="DI63" s="314"/>
      <c r="DJ63" s="314"/>
      <c r="DK63" s="315"/>
      <c r="DL63" s="309"/>
      <c r="DM63" s="310"/>
      <c r="DN63" s="310"/>
      <c r="DO63" s="310"/>
      <c r="DP63" s="310"/>
      <c r="DQ63" s="326"/>
      <c r="DR63" s="327"/>
      <c r="DS63" s="328"/>
      <c r="DT63" s="309"/>
      <c r="DU63" s="310"/>
      <c r="DV63" s="310"/>
      <c r="DW63" s="310"/>
      <c r="DX63" s="310"/>
      <c r="DY63" s="326"/>
      <c r="DZ63" s="327"/>
      <c r="EA63" s="328"/>
    </row>
    <row r="64" spans="1:131">
      <c r="A64" s="951"/>
      <c r="B64" s="286" t="s">
        <v>200</v>
      </c>
      <c r="C64" s="317" t="s">
        <v>165</v>
      </c>
      <c r="D64" s="318">
        <v>24.674999999999997</v>
      </c>
      <c r="E64" s="290">
        <v>24.674999999999997</v>
      </c>
      <c r="F64" s="289">
        <v>0.73699999999999999</v>
      </c>
      <c r="G64" s="289">
        <v>14.728999999999997</v>
      </c>
      <c r="H64" s="290">
        <v>0</v>
      </c>
      <c r="I64" s="289">
        <v>9.9459999999999997</v>
      </c>
      <c r="J64" s="290">
        <v>9.9459999999999997</v>
      </c>
      <c r="K64" s="291">
        <v>0</v>
      </c>
      <c r="L64" s="319">
        <v>23.55</v>
      </c>
      <c r="M64" s="320">
        <v>23.55</v>
      </c>
      <c r="N64" s="320">
        <v>0.70399999999999996</v>
      </c>
      <c r="O64" s="320">
        <v>13.604000000000001</v>
      </c>
      <c r="P64" s="320">
        <v>0</v>
      </c>
      <c r="Q64" s="320">
        <v>9.9459999999999997</v>
      </c>
      <c r="R64" s="320">
        <v>9.9459999999999997</v>
      </c>
      <c r="S64" s="321">
        <v>0</v>
      </c>
      <c r="T64" s="322">
        <v>19.888999999999999</v>
      </c>
      <c r="U64" s="320">
        <v>19.888999999999999</v>
      </c>
      <c r="V64" s="320">
        <v>0.66600000000000004</v>
      </c>
      <c r="W64" s="320">
        <v>9.9429999999999996</v>
      </c>
      <c r="X64" s="320">
        <v>0</v>
      </c>
      <c r="Y64" s="320">
        <v>9.9459999999999997</v>
      </c>
      <c r="Z64" s="320">
        <v>9.9459999999999997</v>
      </c>
      <c r="AA64" s="317">
        <v>0</v>
      </c>
      <c r="AB64" s="319"/>
      <c r="AC64" s="320"/>
      <c r="AD64" s="320"/>
      <c r="AE64" s="320"/>
      <c r="AF64" s="320"/>
      <c r="AG64" s="320"/>
      <c r="AH64" s="320"/>
      <c r="AI64" s="321"/>
      <c r="AJ64" s="322">
        <v>18.044</v>
      </c>
      <c r="AK64" s="320">
        <v>18.044</v>
      </c>
      <c r="AL64" s="320">
        <v>0.61099999999999999</v>
      </c>
      <c r="AM64" s="320">
        <v>8.0985000000000014</v>
      </c>
      <c r="AN64" s="320">
        <v>0</v>
      </c>
      <c r="AO64" s="320">
        <v>9.9454999999999991</v>
      </c>
      <c r="AP64" s="320">
        <v>9.9454999999999991</v>
      </c>
      <c r="AQ64" s="317">
        <v>0</v>
      </c>
      <c r="AR64" s="319"/>
      <c r="AS64" s="320"/>
      <c r="AT64" s="320"/>
      <c r="AU64" s="320"/>
      <c r="AV64" s="320"/>
      <c r="AW64" s="320"/>
      <c r="AX64" s="320"/>
      <c r="AY64" s="321"/>
      <c r="AZ64" s="322">
        <v>1.3560000000000001</v>
      </c>
      <c r="BA64" s="320">
        <v>1.3560000000000001</v>
      </c>
      <c r="BB64" s="320">
        <v>9.1999999999999998E-2</v>
      </c>
      <c r="BC64" s="320">
        <v>-4.2125000000000004</v>
      </c>
      <c r="BD64" s="320">
        <v>0</v>
      </c>
      <c r="BE64" s="320">
        <v>5.5685000000000002</v>
      </c>
      <c r="BF64" s="320">
        <v>5.5685000000000002</v>
      </c>
      <c r="BG64" s="317">
        <v>0</v>
      </c>
      <c r="BH64" s="319"/>
      <c r="BI64" s="320"/>
      <c r="BJ64" s="320"/>
      <c r="BK64" s="320"/>
      <c r="BL64" s="320"/>
      <c r="BM64" s="320"/>
      <c r="BN64" s="320"/>
      <c r="BO64" s="321"/>
      <c r="BP64" s="322">
        <v>0</v>
      </c>
      <c r="BQ64" s="320">
        <v>0</v>
      </c>
      <c r="BR64" s="320">
        <v>0</v>
      </c>
      <c r="BS64" s="320">
        <v>-5.569</v>
      </c>
      <c r="BT64" s="320">
        <v>0</v>
      </c>
      <c r="BU64" s="320">
        <v>5.569</v>
      </c>
      <c r="BV64" s="320">
        <v>5.569</v>
      </c>
      <c r="BW64" s="317">
        <v>0</v>
      </c>
      <c r="BX64" s="319">
        <v>0</v>
      </c>
      <c r="BY64" s="320">
        <v>0</v>
      </c>
      <c r="BZ64" s="320">
        <v>0</v>
      </c>
      <c r="CA64" s="320">
        <v>-9.9459999999999997</v>
      </c>
      <c r="CB64" s="320">
        <v>0</v>
      </c>
      <c r="CC64" s="320">
        <v>9.9459999999999997</v>
      </c>
      <c r="CD64" s="320">
        <v>9.9459999999999997</v>
      </c>
      <c r="CE64" s="321">
        <v>0</v>
      </c>
      <c r="CF64" s="322">
        <v>0</v>
      </c>
      <c r="CG64" s="320">
        <v>0</v>
      </c>
      <c r="CH64" s="320">
        <v>0</v>
      </c>
      <c r="CI64" s="320">
        <v>-9.9459999999999997</v>
      </c>
      <c r="CJ64" s="320">
        <v>0</v>
      </c>
      <c r="CK64" s="320">
        <v>9.9459999999999997</v>
      </c>
      <c r="CL64" s="320">
        <v>9.9459999999999997</v>
      </c>
      <c r="CM64" s="317">
        <v>0</v>
      </c>
      <c r="CN64" s="319">
        <v>2.4170000000000003</v>
      </c>
      <c r="CO64" s="320">
        <v>2.4170000000000003</v>
      </c>
      <c r="CP64" s="320">
        <v>0.112</v>
      </c>
      <c r="CQ64" s="320">
        <v>2.4170000000000003</v>
      </c>
      <c r="CR64" s="320">
        <v>0</v>
      </c>
      <c r="CS64" s="320">
        <v>0</v>
      </c>
      <c r="CT64" s="320">
        <v>0</v>
      </c>
      <c r="CU64" s="321">
        <v>0</v>
      </c>
      <c r="CV64" s="322">
        <v>13.757</v>
      </c>
      <c r="CW64" s="320">
        <v>13.757</v>
      </c>
      <c r="CX64" s="320">
        <v>0.45800000000000002</v>
      </c>
      <c r="CY64" s="320">
        <v>3.8109999999999999</v>
      </c>
      <c r="CZ64" s="320">
        <v>0</v>
      </c>
      <c r="DA64" s="320">
        <v>9.9459999999999997</v>
      </c>
      <c r="DB64" s="320">
        <v>9.9459999999999997</v>
      </c>
      <c r="DC64" s="317">
        <v>0</v>
      </c>
      <c r="DD64" s="319">
        <v>21.344000000000001</v>
      </c>
      <c r="DE64" s="320">
        <v>21.344000000000001</v>
      </c>
      <c r="DF64" s="320">
        <v>0.63500000000000001</v>
      </c>
      <c r="DG64" s="320">
        <v>11.398000000000001</v>
      </c>
      <c r="DH64" s="320">
        <v>0</v>
      </c>
      <c r="DI64" s="320">
        <v>9.9459999999999997</v>
      </c>
      <c r="DJ64" s="320">
        <v>9.9459999999999997</v>
      </c>
      <c r="DK64" s="321">
        <v>0</v>
      </c>
      <c r="DL64" s="318">
        <f>DM64</f>
        <v>33.096000000000004</v>
      </c>
      <c r="DM64" s="290">
        <v>33.096000000000004</v>
      </c>
      <c r="DN64" s="289">
        <v>2.0249999999999999</v>
      </c>
      <c r="DO64" s="289">
        <f>DL64-DP64-DQ64</f>
        <v>11.017000000000003</v>
      </c>
      <c r="DP64" s="290">
        <v>0</v>
      </c>
      <c r="DQ64" s="289">
        <f>DR64+DS64</f>
        <v>22.079000000000001</v>
      </c>
      <c r="DR64" s="290">
        <f>12.133+9.946</f>
        <v>22.079000000000001</v>
      </c>
      <c r="DS64" s="291">
        <v>0</v>
      </c>
      <c r="DT64" s="318">
        <f t="shared" ref="DT64:EA65" si="18">D64+L64+T64+AB64+AJ64+AR64+AZ64+BH64+BP64+BX64+CF64+CN64+CV64+DD64+DL64</f>
        <v>158.12799999999999</v>
      </c>
      <c r="DU64" s="290">
        <f t="shared" si="18"/>
        <v>158.12799999999999</v>
      </c>
      <c r="DV64" s="289">
        <f t="shared" si="18"/>
        <v>6.0400000000000009</v>
      </c>
      <c r="DW64" s="289">
        <f t="shared" si="18"/>
        <v>45.344000000000008</v>
      </c>
      <c r="DX64" s="290">
        <f t="shared" si="18"/>
        <v>0</v>
      </c>
      <c r="DY64" s="289">
        <f t="shared" si="18"/>
        <v>112.78399999999999</v>
      </c>
      <c r="DZ64" s="290">
        <f t="shared" si="18"/>
        <v>112.78399999999999</v>
      </c>
      <c r="EA64" s="291">
        <f t="shared" si="18"/>
        <v>0</v>
      </c>
    </row>
    <row r="65" spans="1:131" ht="9" thickBot="1">
      <c r="A65" s="952"/>
      <c r="B65" s="298" t="s">
        <v>201</v>
      </c>
      <c r="C65" s="299" t="s">
        <v>202</v>
      </c>
      <c r="D65" s="318">
        <v>0</v>
      </c>
      <c r="E65" s="301">
        <v>0</v>
      </c>
      <c r="F65" s="301">
        <v>0</v>
      </c>
      <c r="G65" s="301">
        <v>0</v>
      </c>
      <c r="H65" s="301">
        <v>0</v>
      </c>
      <c r="I65" s="301">
        <v>0</v>
      </c>
      <c r="J65" s="301">
        <v>0</v>
      </c>
      <c r="K65" s="302">
        <v>0</v>
      </c>
      <c r="L65" s="292">
        <v>0</v>
      </c>
      <c r="M65" s="293">
        <v>0</v>
      </c>
      <c r="N65" s="293">
        <v>0</v>
      </c>
      <c r="O65" s="293">
        <v>0</v>
      </c>
      <c r="P65" s="293">
        <v>0</v>
      </c>
      <c r="Q65" s="293">
        <v>0</v>
      </c>
      <c r="R65" s="293">
        <v>0</v>
      </c>
      <c r="S65" s="294">
        <v>0</v>
      </c>
      <c r="T65" s="295">
        <v>0</v>
      </c>
      <c r="U65" s="293">
        <v>0</v>
      </c>
      <c r="V65" s="293">
        <v>0</v>
      </c>
      <c r="W65" s="293">
        <v>0</v>
      </c>
      <c r="X65" s="293">
        <v>0</v>
      </c>
      <c r="Y65" s="293">
        <v>0</v>
      </c>
      <c r="Z65" s="293">
        <v>0</v>
      </c>
      <c r="AA65" s="287">
        <v>0</v>
      </c>
      <c r="AB65" s="292"/>
      <c r="AC65" s="293"/>
      <c r="AD65" s="293"/>
      <c r="AE65" s="293"/>
      <c r="AF65" s="293"/>
      <c r="AG65" s="293"/>
      <c r="AH65" s="293"/>
      <c r="AI65" s="294"/>
      <c r="AJ65" s="295">
        <v>0</v>
      </c>
      <c r="AK65" s="293">
        <v>0</v>
      </c>
      <c r="AL65" s="293">
        <v>0</v>
      </c>
      <c r="AM65" s="293">
        <v>0</v>
      </c>
      <c r="AN65" s="293">
        <v>0</v>
      </c>
      <c r="AO65" s="293">
        <v>0</v>
      </c>
      <c r="AP65" s="293">
        <v>0</v>
      </c>
      <c r="AQ65" s="287">
        <v>0</v>
      </c>
      <c r="AR65" s="292"/>
      <c r="AS65" s="293"/>
      <c r="AT65" s="293"/>
      <c r="AU65" s="293"/>
      <c r="AV65" s="293"/>
      <c r="AW65" s="293"/>
      <c r="AX65" s="293"/>
      <c r="AY65" s="294"/>
      <c r="AZ65" s="295">
        <v>0</v>
      </c>
      <c r="BA65" s="293">
        <v>0</v>
      </c>
      <c r="BB65" s="293">
        <v>0</v>
      </c>
      <c r="BC65" s="293">
        <v>0</v>
      </c>
      <c r="BD65" s="293">
        <v>0</v>
      </c>
      <c r="BE65" s="293">
        <v>0</v>
      </c>
      <c r="BF65" s="293">
        <v>0</v>
      </c>
      <c r="BG65" s="287">
        <v>0</v>
      </c>
      <c r="BH65" s="292"/>
      <c r="BI65" s="293"/>
      <c r="BJ65" s="293"/>
      <c r="BK65" s="293"/>
      <c r="BL65" s="293"/>
      <c r="BM65" s="293"/>
      <c r="BN65" s="293"/>
      <c r="BO65" s="294"/>
      <c r="BP65" s="295">
        <v>0</v>
      </c>
      <c r="BQ65" s="293">
        <v>0</v>
      </c>
      <c r="BR65" s="293">
        <v>0</v>
      </c>
      <c r="BS65" s="293">
        <v>0</v>
      </c>
      <c r="BT65" s="293">
        <v>0</v>
      </c>
      <c r="BU65" s="293">
        <v>0</v>
      </c>
      <c r="BV65" s="293">
        <v>0</v>
      </c>
      <c r="BW65" s="287">
        <v>0</v>
      </c>
      <c r="BX65" s="292">
        <v>0</v>
      </c>
      <c r="BY65" s="293">
        <v>0</v>
      </c>
      <c r="BZ65" s="293">
        <v>0</v>
      </c>
      <c r="CA65" s="293">
        <v>0</v>
      </c>
      <c r="CB65" s="293">
        <v>0</v>
      </c>
      <c r="CC65" s="293">
        <v>0</v>
      </c>
      <c r="CD65" s="293">
        <v>0</v>
      </c>
      <c r="CE65" s="294">
        <v>0</v>
      </c>
      <c r="CF65" s="295">
        <v>0</v>
      </c>
      <c r="CG65" s="293">
        <v>0</v>
      </c>
      <c r="CH65" s="293">
        <v>0</v>
      </c>
      <c r="CI65" s="293">
        <v>0</v>
      </c>
      <c r="CJ65" s="293">
        <v>0</v>
      </c>
      <c r="CK65" s="293">
        <v>0</v>
      </c>
      <c r="CL65" s="293">
        <v>0</v>
      </c>
      <c r="CM65" s="287">
        <v>0</v>
      </c>
      <c r="CN65" s="292">
        <v>0</v>
      </c>
      <c r="CO65" s="293">
        <v>0</v>
      </c>
      <c r="CP65" s="293">
        <v>0</v>
      </c>
      <c r="CQ65" s="293">
        <v>0</v>
      </c>
      <c r="CR65" s="293">
        <v>0</v>
      </c>
      <c r="CS65" s="293">
        <v>0</v>
      </c>
      <c r="CT65" s="293">
        <v>0</v>
      </c>
      <c r="CU65" s="294">
        <v>0</v>
      </c>
      <c r="CV65" s="295">
        <v>0</v>
      </c>
      <c r="CW65" s="293">
        <v>0</v>
      </c>
      <c r="CX65" s="293">
        <v>0</v>
      </c>
      <c r="CY65" s="293">
        <v>0</v>
      </c>
      <c r="CZ65" s="293">
        <v>0</v>
      </c>
      <c r="DA65" s="293">
        <v>0</v>
      </c>
      <c r="DB65" s="293">
        <v>0</v>
      </c>
      <c r="DC65" s="287">
        <v>0</v>
      </c>
      <c r="DD65" s="292">
        <v>0</v>
      </c>
      <c r="DE65" s="293">
        <v>0</v>
      </c>
      <c r="DF65" s="293">
        <v>0</v>
      </c>
      <c r="DG65" s="293">
        <v>0</v>
      </c>
      <c r="DH65" s="293">
        <v>0</v>
      </c>
      <c r="DI65" s="293">
        <v>0</v>
      </c>
      <c r="DJ65" s="293">
        <v>0</v>
      </c>
      <c r="DK65" s="294">
        <v>0</v>
      </c>
      <c r="DL65" s="318">
        <f>DM65</f>
        <v>0</v>
      </c>
      <c r="DM65" s="301">
        <v>0</v>
      </c>
      <c r="DN65" s="301">
        <v>0</v>
      </c>
      <c r="DO65" s="301">
        <f>DL65-DP65-DQ65</f>
        <v>0</v>
      </c>
      <c r="DP65" s="301">
        <v>0</v>
      </c>
      <c r="DQ65" s="289">
        <f>DR65+DS65</f>
        <v>0</v>
      </c>
      <c r="DR65" s="301">
        <v>0</v>
      </c>
      <c r="DS65" s="302">
        <v>0</v>
      </c>
      <c r="DT65" s="318">
        <f t="shared" si="18"/>
        <v>0</v>
      </c>
      <c r="DU65" s="301">
        <f t="shared" si="18"/>
        <v>0</v>
      </c>
      <c r="DV65" s="301">
        <f t="shared" si="18"/>
        <v>0</v>
      </c>
      <c r="DW65" s="301">
        <f t="shared" si="18"/>
        <v>0</v>
      </c>
      <c r="DX65" s="301">
        <f t="shared" si="18"/>
        <v>0</v>
      </c>
      <c r="DY65" s="289">
        <f t="shared" si="18"/>
        <v>0</v>
      </c>
      <c r="DZ65" s="301">
        <f t="shared" si="18"/>
        <v>0</v>
      </c>
      <c r="EA65" s="302">
        <f t="shared" si="18"/>
        <v>0</v>
      </c>
    </row>
    <row r="66" spans="1:131" ht="22.5" customHeight="1">
      <c r="A66" s="950">
        <v>18</v>
      </c>
      <c r="B66" s="307" t="s">
        <v>224</v>
      </c>
      <c r="C66" s="308"/>
      <c r="D66" s="309"/>
      <c r="E66" s="310"/>
      <c r="F66" s="310"/>
      <c r="G66" s="310"/>
      <c r="H66" s="310"/>
      <c r="I66" s="311"/>
      <c r="J66" s="310"/>
      <c r="K66" s="312"/>
      <c r="L66" s="313"/>
      <c r="M66" s="314"/>
      <c r="N66" s="314"/>
      <c r="O66" s="314"/>
      <c r="P66" s="314"/>
      <c r="Q66" s="314"/>
      <c r="R66" s="314"/>
      <c r="S66" s="315"/>
      <c r="T66" s="316"/>
      <c r="U66" s="314"/>
      <c r="V66" s="314"/>
      <c r="W66" s="314"/>
      <c r="X66" s="314"/>
      <c r="Y66" s="314"/>
      <c r="Z66" s="314"/>
      <c r="AA66" s="308"/>
      <c r="AB66" s="313"/>
      <c r="AC66" s="314"/>
      <c r="AD66" s="314"/>
      <c r="AE66" s="314"/>
      <c r="AF66" s="314"/>
      <c r="AG66" s="314"/>
      <c r="AH66" s="314"/>
      <c r="AI66" s="315"/>
      <c r="AJ66" s="316"/>
      <c r="AK66" s="314"/>
      <c r="AL66" s="314"/>
      <c r="AM66" s="314"/>
      <c r="AN66" s="314"/>
      <c r="AO66" s="314"/>
      <c r="AP66" s="314"/>
      <c r="AQ66" s="308"/>
      <c r="AR66" s="313"/>
      <c r="AS66" s="314"/>
      <c r="AT66" s="314"/>
      <c r="AU66" s="314"/>
      <c r="AV66" s="314"/>
      <c r="AW66" s="314"/>
      <c r="AX66" s="314"/>
      <c r="AY66" s="315"/>
      <c r="AZ66" s="316"/>
      <c r="BA66" s="314"/>
      <c r="BB66" s="314"/>
      <c r="BC66" s="314"/>
      <c r="BD66" s="314"/>
      <c r="BE66" s="314"/>
      <c r="BF66" s="314"/>
      <c r="BG66" s="308"/>
      <c r="BH66" s="313"/>
      <c r="BI66" s="314"/>
      <c r="BJ66" s="314"/>
      <c r="BK66" s="314"/>
      <c r="BL66" s="314"/>
      <c r="BM66" s="314"/>
      <c r="BN66" s="314"/>
      <c r="BO66" s="315"/>
      <c r="BP66" s="316"/>
      <c r="BQ66" s="314"/>
      <c r="BR66" s="314"/>
      <c r="BS66" s="314"/>
      <c r="BT66" s="314"/>
      <c r="BU66" s="314"/>
      <c r="BV66" s="314"/>
      <c r="BW66" s="308"/>
      <c r="BX66" s="313"/>
      <c r="BY66" s="314"/>
      <c r="BZ66" s="314"/>
      <c r="CA66" s="314"/>
      <c r="CB66" s="314"/>
      <c r="CC66" s="314"/>
      <c r="CD66" s="314"/>
      <c r="CE66" s="315"/>
      <c r="CF66" s="316"/>
      <c r="CG66" s="314"/>
      <c r="CH66" s="314"/>
      <c r="CI66" s="314"/>
      <c r="CJ66" s="314"/>
      <c r="CK66" s="314"/>
      <c r="CL66" s="314"/>
      <c r="CM66" s="308"/>
      <c r="CN66" s="313"/>
      <c r="CO66" s="314"/>
      <c r="CP66" s="314"/>
      <c r="CQ66" s="314"/>
      <c r="CR66" s="314"/>
      <c r="CS66" s="314"/>
      <c r="CT66" s="314"/>
      <c r="CU66" s="315"/>
      <c r="CV66" s="316"/>
      <c r="CW66" s="314"/>
      <c r="CX66" s="314"/>
      <c r="CY66" s="314"/>
      <c r="CZ66" s="314"/>
      <c r="DA66" s="314"/>
      <c r="DB66" s="314"/>
      <c r="DC66" s="308"/>
      <c r="DD66" s="313"/>
      <c r="DE66" s="314"/>
      <c r="DF66" s="314"/>
      <c r="DG66" s="314"/>
      <c r="DH66" s="314"/>
      <c r="DI66" s="314"/>
      <c r="DJ66" s="314"/>
      <c r="DK66" s="315"/>
      <c r="DL66" s="309"/>
      <c r="DM66" s="310"/>
      <c r="DN66" s="310"/>
      <c r="DO66" s="310"/>
      <c r="DP66" s="310"/>
      <c r="DQ66" s="311"/>
      <c r="DR66" s="310"/>
      <c r="DS66" s="312"/>
      <c r="DT66" s="309"/>
      <c r="DU66" s="310"/>
      <c r="DV66" s="310"/>
      <c r="DW66" s="310"/>
      <c r="DX66" s="310"/>
      <c r="DY66" s="311"/>
      <c r="DZ66" s="310"/>
      <c r="EA66" s="312"/>
    </row>
    <row r="67" spans="1:131">
      <c r="A67" s="951"/>
      <c r="B67" s="286" t="s">
        <v>200</v>
      </c>
      <c r="C67" s="317" t="s">
        <v>165</v>
      </c>
      <c r="D67" s="318">
        <v>13.257999999999999</v>
      </c>
      <c r="E67" s="341">
        <v>13.257999999999999</v>
      </c>
      <c r="F67" s="341">
        <v>0</v>
      </c>
      <c r="G67" s="289">
        <v>6.3909999999999991</v>
      </c>
      <c r="H67" s="290">
        <v>0</v>
      </c>
      <c r="I67" s="289">
        <v>6.867</v>
      </c>
      <c r="J67" s="290">
        <v>6.867</v>
      </c>
      <c r="K67" s="291">
        <v>0</v>
      </c>
      <c r="L67" s="319">
        <v>12.653</v>
      </c>
      <c r="M67" s="320">
        <v>12.653</v>
      </c>
      <c r="N67" s="320">
        <v>0</v>
      </c>
      <c r="O67" s="320">
        <v>5.7860000000000005</v>
      </c>
      <c r="P67" s="320">
        <v>0</v>
      </c>
      <c r="Q67" s="320">
        <v>6.867</v>
      </c>
      <c r="R67" s="320">
        <v>6.867</v>
      </c>
      <c r="S67" s="321">
        <v>0</v>
      </c>
      <c r="T67" s="322">
        <v>10.647</v>
      </c>
      <c r="U67" s="320">
        <v>10.647</v>
      </c>
      <c r="V67" s="320">
        <v>0</v>
      </c>
      <c r="W67" s="320">
        <v>3.7800000000000002</v>
      </c>
      <c r="X67" s="320">
        <v>0</v>
      </c>
      <c r="Y67" s="320">
        <v>6.867</v>
      </c>
      <c r="Z67" s="320">
        <v>6.867</v>
      </c>
      <c r="AA67" s="317">
        <v>0</v>
      </c>
      <c r="AB67" s="319"/>
      <c r="AC67" s="320"/>
      <c r="AD67" s="320"/>
      <c r="AE67" s="320"/>
      <c r="AF67" s="320"/>
      <c r="AG67" s="320"/>
      <c r="AH67" s="320"/>
      <c r="AI67" s="321"/>
      <c r="AJ67" s="322">
        <v>9.6549999999999994</v>
      </c>
      <c r="AK67" s="320">
        <v>9.6549999999999994</v>
      </c>
      <c r="AL67" s="320">
        <v>0</v>
      </c>
      <c r="AM67" s="320">
        <v>2.7884999999999991</v>
      </c>
      <c r="AN67" s="320">
        <v>0</v>
      </c>
      <c r="AO67" s="320">
        <v>6.8665000000000003</v>
      </c>
      <c r="AP67" s="320">
        <v>6.8665000000000003</v>
      </c>
      <c r="AQ67" s="317">
        <v>0</v>
      </c>
      <c r="AR67" s="319"/>
      <c r="AS67" s="320"/>
      <c r="AT67" s="320"/>
      <c r="AU67" s="320"/>
      <c r="AV67" s="320"/>
      <c r="AW67" s="320"/>
      <c r="AX67" s="320"/>
      <c r="AY67" s="321"/>
      <c r="AZ67" s="322">
        <v>0.69099999999999995</v>
      </c>
      <c r="BA67" s="320">
        <v>0.69099999999999995</v>
      </c>
      <c r="BB67" s="320">
        <v>0</v>
      </c>
      <c r="BC67" s="320">
        <v>-10.552</v>
      </c>
      <c r="BD67" s="320">
        <v>0</v>
      </c>
      <c r="BE67" s="320">
        <v>11.243</v>
      </c>
      <c r="BF67" s="320">
        <v>11.243</v>
      </c>
      <c r="BG67" s="317">
        <v>0</v>
      </c>
      <c r="BH67" s="319"/>
      <c r="BI67" s="320"/>
      <c r="BJ67" s="320"/>
      <c r="BK67" s="320"/>
      <c r="BL67" s="320"/>
      <c r="BM67" s="320"/>
      <c r="BN67" s="320"/>
      <c r="BO67" s="321"/>
      <c r="BP67" s="322">
        <v>0</v>
      </c>
      <c r="BQ67" s="320">
        <v>0</v>
      </c>
      <c r="BR67" s="320">
        <v>0</v>
      </c>
      <c r="BS67" s="320">
        <v>-11.243</v>
      </c>
      <c r="BT67" s="320">
        <v>0</v>
      </c>
      <c r="BU67" s="320">
        <v>11.243</v>
      </c>
      <c r="BV67" s="320">
        <v>11.243</v>
      </c>
      <c r="BW67" s="317">
        <v>0</v>
      </c>
      <c r="BX67" s="319">
        <v>0</v>
      </c>
      <c r="BY67" s="320">
        <v>0</v>
      </c>
      <c r="BZ67" s="320">
        <v>0</v>
      </c>
      <c r="CA67" s="320">
        <v>-6.867</v>
      </c>
      <c r="CB67" s="320">
        <v>0</v>
      </c>
      <c r="CC67" s="320">
        <v>6.867</v>
      </c>
      <c r="CD67" s="320">
        <v>6.867</v>
      </c>
      <c r="CE67" s="321">
        <v>0</v>
      </c>
      <c r="CF67" s="322">
        <v>0</v>
      </c>
      <c r="CG67" s="320">
        <v>0</v>
      </c>
      <c r="CH67" s="320">
        <v>0</v>
      </c>
      <c r="CI67" s="320">
        <v>-6.867</v>
      </c>
      <c r="CJ67" s="320">
        <v>0</v>
      </c>
      <c r="CK67" s="320">
        <v>6.867</v>
      </c>
      <c r="CL67" s="320">
        <v>6.867</v>
      </c>
      <c r="CM67" s="317">
        <v>0</v>
      </c>
      <c r="CN67" s="319">
        <v>1.079</v>
      </c>
      <c r="CO67" s="320">
        <v>1.079</v>
      </c>
      <c r="CP67" s="320">
        <v>0</v>
      </c>
      <c r="CQ67" s="320">
        <v>1.079</v>
      </c>
      <c r="CR67" s="320">
        <v>0</v>
      </c>
      <c r="CS67" s="320">
        <v>0</v>
      </c>
      <c r="CT67" s="320">
        <v>0</v>
      </c>
      <c r="CU67" s="321">
        <v>0</v>
      </c>
      <c r="CV67" s="322">
        <v>7.3659999999999997</v>
      </c>
      <c r="CW67" s="320">
        <v>7.3659999999999997</v>
      </c>
      <c r="CX67" s="320">
        <v>0</v>
      </c>
      <c r="CY67" s="320">
        <v>0.49899999999999967</v>
      </c>
      <c r="CZ67" s="320">
        <v>0</v>
      </c>
      <c r="DA67" s="320">
        <v>6.867</v>
      </c>
      <c r="DB67" s="320">
        <v>6.867</v>
      </c>
      <c r="DC67" s="317">
        <v>0</v>
      </c>
      <c r="DD67" s="319">
        <v>11.47</v>
      </c>
      <c r="DE67" s="320">
        <v>11.47</v>
      </c>
      <c r="DF67" s="320">
        <v>0</v>
      </c>
      <c r="DG67" s="320">
        <v>4.6030000000000006</v>
      </c>
      <c r="DH67" s="320">
        <v>0</v>
      </c>
      <c r="DI67" s="320">
        <v>6.867</v>
      </c>
      <c r="DJ67" s="320">
        <v>6.867</v>
      </c>
      <c r="DK67" s="321">
        <v>0</v>
      </c>
      <c r="DL67" s="318">
        <f>DM67</f>
        <v>17.209</v>
      </c>
      <c r="DM67" s="341">
        <v>17.209</v>
      </c>
      <c r="DN67" s="341">
        <v>0</v>
      </c>
      <c r="DO67" s="289">
        <f>DL67-DP67-DQ67</f>
        <v>1.9649999999999999</v>
      </c>
      <c r="DP67" s="290">
        <v>0</v>
      </c>
      <c r="DQ67" s="289">
        <f>DR67+DS67</f>
        <v>15.244</v>
      </c>
      <c r="DR67" s="290">
        <f>8.377+6.867</f>
        <v>15.244</v>
      </c>
      <c r="DS67" s="291">
        <v>0</v>
      </c>
      <c r="DT67" s="318">
        <f t="shared" ref="DT67:EA68" si="19">D67+L67+T67+AB67+AJ67+AR67+AZ67+BH67+BP67+BX67+CF67+CN67+CV67+DD67+DL67</f>
        <v>84.028000000000006</v>
      </c>
      <c r="DU67" s="341">
        <f t="shared" si="19"/>
        <v>84.028000000000006</v>
      </c>
      <c r="DV67" s="341">
        <f t="shared" si="19"/>
        <v>0</v>
      </c>
      <c r="DW67" s="289">
        <f t="shared" si="19"/>
        <v>-8.6374999999999993</v>
      </c>
      <c r="DX67" s="290">
        <f t="shared" si="19"/>
        <v>0</v>
      </c>
      <c r="DY67" s="289">
        <f t="shared" si="19"/>
        <v>92.665500000000009</v>
      </c>
      <c r="DZ67" s="290">
        <f t="shared" si="19"/>
        <v>92.665500000000009</v>
      </c>
      <c r="EA67" s="291">
        <f t="shared" si="19"/>
        <v>0</v>
      </c>
    </row>
    <row r="68" spans="1:131" ht="9" thickBot="1">
      <c r="A68" s="952"/>
      <c r="B68" s="298" t="s">
        <v>201</v>
      </c>
      <c r="C68" s="299" t="s">
        <v>202</v>
      </c>
      <c r="D68" s="318">
        <v>0</v>
      </c>
      <c r="E68" s="290">
        <v>0</v>
      </c>
      <c r="F68" s="289">
        <v>0</v>
      </c>
      <c r="G68" s="301">
        <v>0</v>
      </c>
      <c r="H68" s="301">
        <v>0</v>
      </c>
      <c r="I68" s="301">
        <v>0</v>
      </c>
      <c r="J68" s="301">
        <v>0</v>
      </c>
      <c r="K68" s="302">
        <v>0</v>
      </c>
      <c r="L68" s="292">
        <v>0</v>
      </c>
      <c r="M68" s="293">
        <v>0</v>
      </c>
      <c r="N68" s="293">
        <v>0</v>
      </c>
      <c r="O68" s="293">
        <v>0</v>
      </c>
      <c r="P68" s="293">
        <v>0</v>
      </c>
      <c r="Q68" s="293">
        <v>0</v>
      </c>
      <c r="R68" s="293">
        <v>0</v>
      </c>
      <c r="S68" s="294">
        <v>0</v>
      </c>
      <c r="T68" s="295">
        <v>0</v>
      </c>
      <c r="U68" s="293">
        <v>0</v>
      </c>
      <c r="V68" s="293">
        <v>0</v>
      </c>
      <c r="W68" s="293">
        <v>0</v>
      </c>
      <c r="X68" s="293">
        <v>0</v>
      </c>
      <c r="Y68" s="293">
        <v>0</v>
      </c>
      <c r="Z68" s="293">
        <v>0</v>
      </c>
      <c r="AA68" s="287">
        <v>0</v>
      </c>
      <c r="AB68" s="292"/>
      <c r="AC68" s="293"/>
      <c r="AD68" s="293"/>
      <c r="AE68" s="293"/>
      <c r="AF68" s="293"/>
      <c r="AG68" s="293"/>
      <c r="AH68" s="293"/>
      <c r="AI68" s="294"/>
      <c r="AJ68" s="295">
        <v>0</v>
      </c>
      <c r="AK68" s="293">
        <v>0</v>
      </c>
      <c r="AL68" s="293">
        <v>0</v>
      </c>
      <c r="AM68" s="293">
        <v>0</v>
      </c>
      <c r="AN68" s="293">
        <v>0</v>
      </c>
      <c r="AO68" s="293">
        <v>0</v>
      </c>
      <c r="AP68" s="293">
        <v>0</v>
      </c>
      <c r="AQ68" s="287">
        <v>0</v>
      </c>
      <c r="AR68" s="292"/>
      <c r="AS68" s="293"/>
      <c r="AT68" s="293"/>
      <c r="AU68" s="293"/>
      <c r="AV68" s="293"/>
      <c r="AW68" s="293"/>
      <c r="AX68" s="293"/>
      <c r="AY68" s="294"/>
      <c r="AZ68" s="295">
        <v>0</v>
      </c>
      <c r="BA68" s="293">
        <v>0</v>
      </c>
      <c r="BB68" s="293">
        <v>0</v>
      </c>
      <c r="BC68" s="293">
        <v>0</v>
      </c>
      <c r="BD68" s="293">
        <v>0</v>
      </c>
      <c r="BE68" s="293">
        <v>0</v>
      </c>
      <c r="BF68" s="293">
        <v>0</v>
      </c>
      <c r="BG68" s="287">
        <v>0</v>
      </c>
      <c r="BH68" s="292"/>
      <c r="BI68" s="293"/>
      <c r="BJ68" s="293"/>
      <c r="BK68" s="293"/>
      <c r="BL68" s="293"/>
      <c r="BM68" s="293"/>
      <c r="BN68" s="293"/>
      <c r="BO68" s="294"/>
      <c r="BP68" s="295">
        <v>0</v>
      </c>
      <c r="BQ68" s="293">
        <v>0</v>
      </c>
      <c r="BR68" s="293">
        <v>0</v>
      </c>
      <c r="BS68" s="293">
        <v>0</v>
      </c>
      <c r="BT68" s="293">
        <v>0</v>
      </c>
      <c r="BU68" s="293">
        <v>0</v>
      </c>
      <c r="BV68" s="293">
        <v>0</v>
      </c>
      <c r="BW68" s="287">
        <v>0</v>
      </c>
      <c r="BX68" s="292">
        <v>0</v>
      </c>
      <c r="BY68" s="293">
        <v>0</v>
      </c>
      <c r="BZ68" s="293">
        <v>0</v>
      </c>
      <c r="CA68" s="293">
        <v>0</v>
      </c>
      <c r="CB68" s="293">
        <v>0</v>
      </c>
      <c r="CC68" s="293">
        <v>0</v>
      </c>
      <c r="CD68" s="293">
        <v>0</v>
      </c>
      <c r="CE68" s="294">
        <v>0</v>
      </c>
      <c r="CF68" s="295">
        <v>0</v>
      </c>
      <c r="CG68" s="293">
        <v>0</v>
      </c>
      <c r="CH68" s="293">
        <v>0</v>
      </c>
      <c r="CI68" s="293">
        <v>0</v>
      </c>
      <c r="CJ68" s="293">
        <v>0</v>
      </c>
      <c r="CK68" s="293">
        <v>0</v>
      </c>
      <c r="CL68" s="293">
        <v>0</v>
      </c>
      <c r="CM68" s="287">
        <v>0</v>
      </c>
      <c r="CN68" s="292">
        <v>0</v>
      </c>
      <c r="CO68" s="293">
        <v>0</v>
      </c>
      <c r="CP68" s="293">
        <v>0</v>
      </c>
      <c r="CQ68" s="293">
        <v>0</v>
      </c>
      <c r="CR68" s="293">
        <v>0</v>
      </c>
      <c r="CS68" s="293">
        <v>0</v>
      </c>
      <c r="CT68" s="293">
        <v>0</v>
      </c>
      <c r="CU68" s="294">
        <v>0</v>
      </c>
      <c r="CV68" s="295">
        <v>0</v>
      </c>
      <c r="CW68" s="293">
        <v>0</v>
      </c>
      <c r="CX68" s="293">
        <v>0</v>
      </c>
      <c r="CY68" s="293">
        <v>0</v>
      </c>
      <c r="CZ68" s="293">
        <v>0</v>
      </c>
      <c r="DA68" s="293">
        <v>0</v>
      </c>
      <c r="DB68" s="293">
        <v>0</v>
      </c>
      <c r="DC68" s="287">
        <v>0</v>
      </c>
      <c r="DD68" s="292">
        <v>0</v>
      </c>
      <c r="DE68" s="293">
        <v>0</v>
      </c>
      <c r="DF68" s="293">
        <v>0</v>
      </c>
      <c r="DG68" s="293">
        <v>0</v>
      </c>
      <c r="DH68" s="293">
        <v>0</v>
      </c>
      <c r="DI68" s="293">
        <v>0</v>
      </c>
      <c r="DJ68" s="293">
        <v>0</v>
      </c>
      <c r="DK68" s="294">
        <v>0</v>
      </c>
      <c r="DL68" s="318">
        <f>DM68</f>
        <v>0</v>
      </c>
      <c r="DM68" s="290">
        <v>0</v>
      </c>
      <c r="DN68" s="289">
        <v>0</v>
      </c>
      <c r="DO68" s="301">
        <f>DL68-DP68-DQ68</f>
        <v>0</v>
      </c>
      <c r="DP68" s="301">
        <v>0</v>
      </c>
      <c r="DQ68" s="289">
        <f>DR68+DS68</f>
        <v>0</v>
      </c>
      <c r="DR68" s="301">
        <v>0</v>
      </c>
      <c r="DS68" s="302">
        <v>0</v>
      </c>
      <c r="DT68" s="318">
        <f t="shared" si="19"/>
        <v>0</v>
      </c>
      <c r="DU68" s="290">
        <f t="shared" si="19"/>
        <v>0</v>
      </c>
      <c r="DV68" s="289">
        <f t="shared" si="19"/>
        <v>0</v>
      </c>
      <c r="DW68" s="301">
        <f t="shared" si="19"/>
        <v>0</v>
      </c>
      <c r="DX68" s="301">
        <f t="shared" si="19"/>
        <v>0</v>
      </c>
      <c r="DY68" s="289">
        <f t="shared" si="19"/>
        <v>0</v>
      </c>
      <c r="DZ68" s="301">
        <f t="shared" si="19"/>
        <v>0</v>
      </c>
      <c r="EA68" s="302">
        <f t="shared" si="19"/>
        <v>0</v>
      </c>
    </row>
    <row r="69" spans="1:131" ht="13.5" customHeight="1">
      <c r="A69" s="950">
        <v>19</v>
      </c>
      <c r="B69" s="307" t="s">
        <v>225</v>
      </c>
      <c r="C69" s="308"/>
      <c r="D69" s="342"/>
      <c r="E69" s="311"/>
      <c r="F69" s="310"/>
      <c r="G69" s="310"/>
      <c r="H69" s="310"/>
      <c r="I69" s="323"/>
      <c r="J69" s="324"/>
      <c r="K69" s="325"/>
      <c r="L69" s="343"/>
      <c r="M69" s="344"/>
      <c r="N69" s="344"/>
      <c r="O69" s="344"/>
      <c r="P69" s="344"/>
      <c r="Q69" s="344"/>
      <c r="R69" s="344"/>
      <c r="S69" s="345"/>
      <c r="T69" s="346"/>
      <c r="U69" s="344"/>
      <c r="V69" s="344"/>
      <c r="W69" s="344"/>
      <c r="X69" s="344"/>
      <c r="Y69" s="344"/>
      <c r="Z69" s="344"/>
      <c r="AA69" s="347"/>
      <c r="AB69" s="343"/>
      <c r="AC69" s="344"/>
      <c r="AD69" s="344"/>
      <c r="AE69" s="344"/>
      <c r="AF69" s="344"/>
      <c r="AG69" s="344"/>
      <c r="AH69" s="344"/>
      <c r="AI69" s="345"/>
      <c r="AJ69" s="346"/>
      <c r="AK69" s="344"/>
      <c r="AL69" s="344"/>
      <c r="AM69" s="344"/>
      <c r="AN69" s="344"/>
      <c r="AO69" s="344"/>
      <c r="AP69" s="344"/>
      <c r="AQ69" s="347"/>
      <c r="AR69" s="343"/>
      <c r="AS69" s="344"/>
      <c r="AT69" s="344"/>
      <c r="AU69" s="344"/>
      <c r="AV69" s="344"/>
      <c r="AW69" s="344"/>
      <c r="AX69" s="344"/>
      <c r="AY69" s="345"/>
      <c r="AZ69" s="346"/>
      <c r="BA69" s="344"/>
      <c r="BB69" s="344"/>
      <c r="BC69" s="344"/>
      <c r="BD69" s="344"/>
      <c r="BE69" s="344"/>
      <c r="BF69" s="344"/>
      <c r="BG69" s="347"/>
      <c r="BH69" s="343"/>
      <c r="BI69" s="344"/>
      <c r="BJ69" s="344"/>
      <c r="BK69" s="344"/>
      <c r="BL69" s="344"/>
      <c r="BM69" s="344"/>
      <c r="BN69" s="344"/>
      <c r="BO69" s="345"/>
      <c r="BP69" s="346"/>
      <c r="BQ69" s="344"/>
      <c r="BR69" s="344"/>
      <c r="BS69" s="344"/>
      <c r="BT69" s="344"/>
      <c r="BU69" s="344"/>
      <c r="BV69" s="344"/>
      <c r="BW69" s="347"/>
      <c r="BX69" s="343"/>
      <c r="BY69" s="344"/>
      <c r="BZ69" s="344"/>
      <c r="CA69" s="344"/>
      <c r="CB69" s="344"/>
      <c r="CC69" s="344"/>
      <c r="CD69" s="344"/>
      <c r="CE69" s="345"/>
      <c r="CF69" s="346"/>
      <c r="CG69" s="344"/>
      <c r="CH69" s="344"/>
      <c r="CI69" s="344"/>
      <c r="CJ69" s="344"/>
      <c r="CK69" s="344"/>
      <c r="CL69" s="344"/>
      <c r="CM69" s="347"/>
      <c r="CN69" s="343"/>
      <c r="CO69" s="344"/>
      <c r="CP69" s="344"/>
      <c r="CQ69" s="344"/>
      <c r="CR69" s="344"/>
      <c r="CS69" s="344"/>
      <c r="CT69" s="344"/>
      <c r="CU69" s="345"/>
      <c r="CV69" s="346"/>
      <c r="CW69" s="344"/>
      <c r="CX69" s="344"/>
      <c r="CY69" s="344"/>
      <c r="CZ69" s="344"/>
      <c r="DA69" s="344"/>
      <c r="DB69" s="344"/>
      <c r="DC69" s="347"/>
      <c r="DD69" s="343"/>
      <c r="DE69" s="344"/>
      <c r="DF69" s="344"/>
      <c r="DG69" s="344"/>
      <c r="DH69" s="344"/>
      <c r="DI69" s="344"/>
      <c r="DJ69" s="344"/>
      <c r="DK69" s="345"/>
      <c r="DL69" s="342"/>
      <c r="DM69" s="311"/>
      <c r="DN69" s="310"/>
      <c r="DO69" s="310"/>
      <c r="DP69" s="310"/>
      <c r="DQ69" s="326"/>
      <c r="DR69" s="327"/>
      <c r="DS69" s="328"/>
      <c r="DT69" s="342"/>
      <c r="DU69" s="311"/>
      <c r="DV69" s="310"/>
      <c r="DW69" s="310"/>
      <c r="DX69" s="310"/>
      <c r="DY69" s="326"/>
      <c r="DZ69" s="327"/>
      <c r="EA69" s="328"/>
    </row>
    <row r="70" spans="1:131">
      <c r="A70" s="951"/>
      <c r="B70" s="286" t="s">
        <v>200</v>
      </c>
      <c r="C70" s="317" t="s">
        <v>165</v>
      </c>
      <c r="D70" s="318">
        <v>15.651999999999999</v>
      </c>
      <c r="E70" s="290">
        <v>15.651999999999999</v>
      </c>
      <c r="F70" s="289">
        <v>0</v>
      </c>
      <c r="G70" s="289">
        <v>8.7419999999999991</v>
      </c>
      <c r="H70" s="290">
        <v>0</v>
      </c>
      <c r="I70" s="289">
        <v>6.91</v>
      </c>
      <c r="J70" s="290">
        <v>6.91</v>
      </c>
      <c r="K70" s="291">
        <v>0</v>
      </c>
      <c r="L70" s="319">
        <v>14.938000000000001</v>
      </c>
      <c r="M70" s="320">
        <v>14.938000000000001</v>
      </c>
      <c r="N70" s="320">
        <v>0</v>
      </c>
      <c r="O70" s="320">
        <v>8.0280000000000005</v>
      </c>
      <c r="P70" s="320">
        <v>0</v>
      </c>
      <c r="Q70" s="320">
        <v>6.91</v>
      </c>
      <c r="R70" s="320">
        <v>6.91</v>
      </c>
      <c r="S70" s="321">
        <v>0</v>
      </c>
      <c r="T70" s="322">
        <v>12.569000000000001</v>
      </c>
      <c r="U70" s="320">
        <v>12.569000000000001</v>
      </c>
      <c r="V70" s="320">
        <v>0</v>
      </c>
      <c r="W70" s="320">
        <v>5.6590000000000007</v>
      </c>
      <c r="X70" s="320">
        <v>0</v>
      </c>
      <c r="Y70" s="320">
        <v>6.91</v>
      </c>
      <c r="Z70" s="320">
        <v>6.91</v>
      </c>
      <c r="AA70" s="317">
        <v>0</v>
      </c>
      <c r="AB70" s="319"/>
      <c r="AC70" s="320"/>
      <c r="AD70" s="320"/>
      <c r="AE70" s="320"/>
      <c r="AF70" s="320"/>
      <c r="AG70" s="320"/>
      <c r="AH70" s="320"/>
      <c r="AI70" s="321"/>
      <c r="AJ70" s="322">
        <v>11.398999999999999</v>
      </c>
      <c r="AK70" s="320">
        <v>11.398999999999999</v>
      </c>
      <c r="AL70" s="320">
        <v>0</v>
      </c>
      <c r="AM70" s="320">
        <v>-0.17900000000000027</v>
      </c>
      <c r="AN70" s="320">
        <v>0</v>
      </c>
      <c r="AO70" s="320">
        <v>11.577999999999999</v>
      </c>
      <c r="AP70" s="320">
        <v>11.577999999999999</v>
      </c>
      <c r="AQ70" s="317">
        <v>0</v>
      </c>
      <c r="AR70" s="319"/>
      <c r="AS70" s="320"/>
      <c r="AT70" s="320"/>
      <c r="AU70" s="320"/>
      <c r="AV70" s="320"/>
      <c r="AW70" s="320"/>
      <c r="AX70" s="320"/>
      <c r="AY70" s="321"/>
      <c r="AZ70" s="322">
        <v>0.69199999999999995</v>
      </c>
      <c r="BA70" s="320">
        <v>0.69199999999999995</v>
      </c>
      <c r="BB70" s="320">
        <v>0</v>
      </c>
      <c r="BC70" s="320">
        <v>-6.218</v>
      </c>
      <c r="BD70" s="320">
        <v>0</v>
      </c>
      <c r="BE70" s="320">
        <v>6.91</v>
      </c>
      <c r="BF70" s="320">
        <v>6.91</v>
      </c>
      <c r="BG70" s="317">
        <v>0</v>
      </c>
      <c r="BH70" s="319"/>
      <c r="BI70" s="320"/>
      <c r="BJ70" s="320"/>
      <c r="BK70" s="320"/>
      <c r="BL70" s="320"/>
      <c r="BM70" s="320"/>
      <c r="BN70" s="320"/>
      <c r="BO70" s="321"/>
      <c r="BP70" s="322">
        <v>0</v>
      </c>
      <c r="BQ70" s="320">
        <v>0</v>
      </c>
      <c r="BR70" s="320">
        <v>0</v>
      </c>
      <c r="BS70" s="320">
        <v>-6.91</v>
      </c>
      <c r="BT70" s="320">
        <v>0</v>
      </c>
      <c r="BU70" s="320">
        <v>6.91</v>
      </c>
      <c r="BV70" s="320">
        <v>6.91</v>
      </c>
      <c r="BW70" s="317">
        <v>0</v>
      </c>
      <c r="BX70" s="319">
        <v>0</v>
      </c>
      <c r="BY70" s="320">
        <v>0</v>
      </c>
      <c r="BZ70" s="320">
        <v>0</v>
      </c>
      <c r="CA70" s="320">
        <v>-5.7789999999999999</v>
      </c>
      <c r="CB70" s="320">
        <v>0</v>
      </c>
      <c r="CC70" s="320">
        <v>5.7789999999999999</v>
      </c>
      <c r="CD70" s="320">
        <v>5.7789999999999999</v>
      </c>
      <c r="CE70" s="321">
        <v>0</v>
      </c>
      <c r="CF70" s="322">
        <v>0</v>
      </c>
      <c r="CG70" s="320">
        <v>0</v>
      </c>
      <c r="CH70" s="320">
        <v>0</v>
      </c>
      <c r="CI70" s="320">
        <v>-6.91</v>
      </c>
      <c r="CJ70" s="320">
        <v>0</v>
      </c>
      <c r="CK70" s="320">
        <v>6.91</v>
      </c>
      <c r="CL70" s="320">
        <v>6.91</v>
      </c>
      <c r="CM70" s="317">
        <v>0</v>
      </c>
      <c r="CN70" s="319">
        <v>1.5409999999999999</v>
      </c>
      <c r="CO70" s="320">
        <v>1.5409999999999999</v>
      </c>
      <c r="CP70" s="320">
        <v>0</v>
      </c>
      <c r="CQ70" s="320">
        <v>0.40999999999999992</v>
      </c>
      <c r="CR70" s="320">
        <v>0</v>
      </c>
      <c r="CS70" s="320">
        <v>1.131</v>
      </c>
      <c r="CT70" s="320">
        <v>1.131</v>
      </c>
      <c r="CU70" s="321">
        <v>0</v>
      </c>
      <c r="CV70" s="322">
        <v>8.6959999999999997</v>
      </c>
      <c r="CW70" s="320">
        <v>8.6959999999999997</v>
      </c>
      <c r="CX70" s="320">
        <v>0</v>
      </c>
      <c r="CY70" s="320">
        <v>1.7859999999999996</v>
      </c>
      <c r="CZ70" s="320">
        <v>0</v>
      </c>
      <c r="DA70" s="320">
        <v>6.91</v>
      </c>
      <c r="DB70" s="320">
        <v>6.91</v>
      </c>
      <c r="DC70" s="317">
        <v>0</v>
      </c>
      <c r="DD70" s="319">
        <v>13.541</v>
      </c>
      <c r="DE70" s="320">
        <v>13.541</v>
      </c>
      <c r="DF70" s="320">
        <v>0</v>
      </c>
      <c r="DG70" s="320">
        <v>6.6310000000000002</v>
      </c>
      <c r="DH70" s="320">
        <v>0</v>
      </c>
      <c r="DI70" s="320">
        <v>6.91</v>
      </c>
      <c r="DJ70" s="320">
        <v>6.91</v>
      </c>
      <c r="DK70" s="321">
        <v>0</v>
      </c>
      <c r="DL70" s="318">
        <f>DM70</f>
        <v>20.315999999999999</v>
      </c>
      <c r="DM70" s="290">
        <v>20.315999999999999</v>
      </c>
      <c r="DN70" s="289">
        <v>0</v>
      </c>
      <c r="DO70" s="289">
        <f>DL70-DP70-DQ70</f>
        <v>6.3559999999999999</v>
      </c>
      <c r="DP70" s="290">
        <v>0</v>
      </c>
      <c r="DQ70" s="289">
        <f>DR70+DS70</f>
        <v>13.959999999999999</v>
      </c>
      <c r="DR70" s="290">
        <f>8.181+5.779</f>
        <v>13.959999999999999</v>
      </c>
      <c r="DS70" s="291">
        <v>0</v>
      </c>
      <c r="DT70" s="318">
        <f t="shared" ref="DT70:EA71" si="20">D70+L70+T70+AB70+AJ70+AR70+AZ70+BH70+BP70+BX70+CF70+CN70+CV70+DD70+DL70</f>
        <v>99.343999999999994</v>
      </c>
      <c r="DU70" s="290">
        <f t="shared" si="20"/>
        <v>99.343999999999994</v>
      </c>
      <c r="DV70" s="289">
        <f t="shared" si="20"/>
        <v>0</v>
      </c>
      <c r="DW70" s="289">
        <f t="shared" si="20"/>
        <v>11.616</v>
      </c>
      <c r="DX70" s="290">
        <f t="shared" si="20"/>
        <v>0</v>
      </c>
      <c r="DY70" s="289">
        <f t="shared" si="20"/>
        <v>87.72799999999998</v>
      </c>
      <c r="DZ70" s="290">
        <f t="shared" si="20"/>
        <v>87.72799999999998</v>
      </c>
      <c r="EA70" s="291">
        <f t="shared" si="20"/>
        <v>0</v>
      </c>
    </row>
    <row r="71" spans="1:131" ht="9" thickBot="1">
      <c r="A71" s="952"/>
      <c r="B71" s="298" t="s">
        <v>201</v>
      </c>
      <c r="C71" s="299" t="s">
        <v>202</v>
      </c>
      <c r="D71" s="318">
        <v>0</v>
      </c>
      <c r="E71" s="290">
        <v>0</v>
      </c>
      <c r="F71" s="301">
        <v>0</v>
      </c>
      <c r="G71" s="301">
        <v>0</v>
      </c>
      <c r="H71" s="301">
        <v>0</v>
      </c>
      <c r="I71" s="301">
        <v>0</v>
      </c>
      <c r="J71" s="301">
        <v>0</v>
      </c>
      <c r="K71" s="302">
        <v>0</v>
      </c>
      <c r="L71" s="292">
        <v>0</v>
      </c>
      <c r="M71" s="293">
        <v>0</v>
      </c>
      <c r="N71" s="293">
        <v>0</v>
      </c>
      <c r="O71" s="293">
        <v>0</v>
      </c>
      <c r="P71" s="293">
        <v>0</v>
      </c>
      <c r="Q71" s="293">
        <v>0</v>
      </c>
      <c r="R71" s="293">
        <v>0</v>
      </c>
      <c r="S71" s="294">
        <v>0</v>
      </c>
      <c r="T71" s="295">
        <v>0</v>
      </c>
      <c r="U71" s="293">
        <v>0</v>
      </c>
      <c r="V71" s="293">
        <v>0</v>
      </c>
      <c r="W71" s="293">
        <v>0</v>
      </c>
      <c r="X71" s="293">
        <v>0</v>
      </c>
      <c r="Y71" s="293">
        <v>0</v>
      </c>
      <c r="Z71" s="293">
        <v>0</v>
      </c>
      <c r="AA71" s="287">
        <v>0</v>
      </c>
      <c r="AB71" s="292"/>
      <c r="AC71" s="293"/>
      <c r="AD71" s="293"/>
      <c r="AE71" s="293"/>
      <c r="AF71" s="293"/>
      <c r="AG71" s="293"/>
      <c r="AH71" s="293"/>
      <c r="AI71" s="294"/>
      <c r="AJ71" s="295">
        <v>0</v>
      </c>
      <c r="AK71" s="293">
        <v>0</v>
      </c>
      <c r="AL71" s="293">
        <v>0</v>
      </c>
      <c r="AM71" s="293">
        <v>0</v>
      </c>
      <c r="AN71" s="293">
        <v>0</v>
      </c>
      <c r="AO71" s="293">
        <v>0</v>
      </c>
      <c r="AP71" s="293">
        <v>0</v>
      </c>
      <c r="AQ71" s="287">
        <v>0</v>
      </c>
      <c r="AR71" s="292"/>
      <c r="AS71" s="293"/>
      <c r="AT71" s="293"/>
      <c r="AU71" s="293"/>
      <c r="AV71" s="293"/>
      <c r="AW71" s="293"/>
      <c r="AX71" s="293"/>
      <c r="AY71" s="294"/>
      <c r="AZ71" s="295">
        <v>0</v>
      </c>
      <c r="BA71" s="293">
        <v>0</v>
      </c>
      <c r="BB71" s="293">
        <v>0</v>
      </c>
      <c r="BC71" s="293">
        <v>0</v>
      </c>
      <c r="BD71" s="293">
        <v>0</v>
      </c>
      <c r="BE71" s="293">
        <v>0</v>
      </c>
      <c r="BF71" s="293">
        <v>0</v>
      </c>
      <c r="BG71" s="287">
        <v>0</v>
      </c>
      <c r="BH71" s="292"/>
      <c r="BI71" s="293"/>
      <c r="BJ71" s="293"/>
      <c r="BK71" s="293"/>
      <c r="BL71" s="293"/>
      <c r="BM71" s="293"/>
      <c r="BN71" s="293"/>
      <c r="BO71" s="294"/>
      <c r="BP71" s="295">
        <v>0</v>
      </c>
      <c r="BQ71" s="293">
        <v>0</v>
      </c>
      <c r="BR71" s="293">
        <v>0</v>
      </c>
      <c r="BS71" s="293">
        <v>0</v>
      </c>
      <c r="BT71" s="293">
        <v>0</v>
      </c>
      <c r="BU71" s="293">
        <v>0</v>
      </c>
      <c r="BV71" s="293">
        <v>0</v>
      </c>
      <c r="BW71" s="287">
        <v>0</v>
      </c>
      <c r="BX71" s="292">
        <v>0</v>
      </c>
      <c r="BY71" s="293">
        <v>0</v>
      </c>
      <c r="BZ71" s="293">
        <v>0</v>
      </c>
      <c r="CA71" s="293">
        <v>0</v>
      </c>
      <c r="CB71" s="293">
        <v>0</v>
      </c>
      <c r="CC71" s="293">
        <v>0</v>
      </c>
      <c r="CD71" s="293">
        <v>0</v>
      </c>
      <c r="CE71" s="294">
        <v>0</v>
      </c>
      <c r="CF71" s="295">
        <v>0</v>
      </c>
      <c r="CG71" s="293">
        <v>0</v>
      </c>
      <c r="CH71" s="293">
        <v>0</v>
      </c>
      <c r="CI71" s="293">
        <v>0</v>
      </c>
      <c r="CJ71" s="293">
        <v>0</v>
      </c>
      <c r="CK71" s="293">
        <v>0</v>
      </c>
      <c r="CL71" s="293">
        <v>0</v>
      </c>
      <c r="CM71" s="287">
        <v>0</v>
      </c>
      <c r="CN71" s="292">
        <v>0</v>
      </c>
      <c r="CO71" s="293">
        <v>0</v>
      </c>
      <c r="CP71" s="293">
        <v>0</v>
      </c>
      <c r="CQ71" s="293">
        <v>0</v>
      </c>
      <c r="CR71" s="293">
        <v>0</v>
      </c>
      <c r="CS71" s="293">
        <v>0</v>
      </c>
      <c r="CT71" s="293">
        <v>0</v>
      </c>
      <c r="CU71" s="294">
        <v>0</v>
      </c>
      <c r="CV71" s="295">
        <v>0</v>
      </c>
      <c r="CW71" s="293">
        <v>0</v>
      </c>
      <c r="CX71" s="293">
        <v>0</v>
      </c>
      <c r="CY71" s="293">
        <v>0</v>
      </c>
      <c r="CZ71" s="293">
        <v>0</v>
      </c>
      <c r="DA71" s="293">
        <v>0</v>
      </c>
      <c r="DB71" s="293">
        <v>0</v>
      </c>
      <c r="DC71" s="287">
        <v>0</v>
      </c>
      <c r="DD71" s="292">
        <v>0</v>
      </c>
      <c r="DE71" s="293">
        <v>0</v>
      </c>
      <c r="DF71" s="293">
        <v>0</v>
      </c>
      <c r="DG71" s="293">
        <v>0</v>
      </c>
      <c r="DH71" s="293">
        <v>0</v>
      </c>
      <c r="DI71" s="293">
        <v>0</v>
      </c>
      <c r="DJ71" s="293">
        <v>0</v>
      </c>
      <c r="DK71" s="294">
        <v>0</v>
      </c>
      <c r="DL71" s="318">
        <f>DM71</f>
        <v>0</v>
      </c>
      <c r="DM71" s="290">
        <v>0</v>
      </c>
      <c r="DN71" s="301">
        <v>0</v>
      </c>
      <c r="DO71" s="301">
        <f>DL71-DP71-DQ71</f>
        <v>0</v>
      </c>
      <c r="DP71" s="301">
        <v>0</v>
      </c>
      <c r="DQ71" s="289">
        <f>DR71+DS71</f>
        <v>0</v>
      </c>
      <c r="DR71" s="301">
        <v>0</v>
      </c>
      <c r="DS71" s="302">
        <v>0</v>
      </c>
      <c r="DT71" s="318">
        <f t="shared" si="20"/>
        <v>0</v>
      </c>
      <c r="DU71" s="290">
        <f t="shared" si="20"/>
        <v>0</v>
      </c>
      <c r="DV71" s="301">
        <f t="shared" si="20"/>
        <v>0</v>
      </c>
      <c r="DW71" s="301">
        <f t="shared" si="20"/>
        <v>0</v>
      </c>
      <c r="DX71" s="301">
        <f t="shared" si="20"/>
        <v>0</v>
      </c>
      <c r="DY71" s="289">
        <f t="shared" si="20"/>
        <v>0</v>
      </c>
      <c r="DZ71" s="301">
        <f t="shared" si="20"/>
        <v>0</v>
      </c>
      <c r="EA71" s="302">
        <f t="shared" si="20"/>
        <v>0</v>
      </c>
    </row>
    <row r="72" spans="1:131" ht="12" customHeight="1">
      <c r="A72" s="950">
        <v>20</v>
      </c>
      <c r="B72" s="307" t="s">
        <v>226</v>
      </c>
      <c r="C72" s="308"/>
      <c r="D72" s="309"/>
      <c r="E72" s="310"/>
      <c r="F72" s="310"/>
      <c r="G72" s="310"/>
      <c r="H72" s="310"/>
      <c r="I72" s="311"/>
      <c r="J72" s="310"/>
      <c r="K72" s="312"/>
      <c r="L72" s="313"/>
      <c r="M72" s="314"/>
      <c r="N72" s="314"/>
      <c r="O72" s="314"/>
      <c r="P72" s="314"/>
      <c r="Q72" s="314"/>
      <c r="R72" s="314"/>
      <c r="S72" s="315"/>
      <c r="T72" s="316"/>
      <c r="U72" s="314"/>
      <c r="V72" s="314"/>
      <c r="W72" s="314"/>
      <c r="X72" s="314"/>
      <c r="Y72" s="314"/>
      <c r="Z72" s="314"/>
      <c r="AA72" s="308"/>
      <c r="AB72" s="313"/>
      <c r="AC72" s="314"/>
      <c r="AD72" s="314"/>
      <c r="AE72" s="314"/>
      <c r="AF72" s="314"/>
      <c r="AG72" s="314"/>
      <c r="AH72" s="314"/>
      <c r="AI72" s="315"/>
      <c r="AJ72" s="316"/>
      <c r="AK72" s="314"/>
      <c r="AL72" s="314"/>
      <c r="AM72" s="314"/>
      <c r="AN72" s="314"/>
      <c r="AO72" s="314"/>
      <c r="AP72" s="314"/>
      <c r="AQ72" s="308"/>
      <c r="AR72" s="313"/>
      <c r="AS72" s="314"/>
      <c r="AT72" s="314"/>
      <c r="AU72" s="314"/>
      <c r="AV72" s="314"/>
      <c r="AW72" s="314"/>
      <c r="AX72" s="314"/>
      <c r="AY72" s="315"/>
      <c r="AZ72" s="316"/>
      <c r="BA72" s="314"/>
      <c r="BB72" s="314"/>
      <c r="BC72" s="314"/>
      <c r="BD72" s="314"/>
      <c r="BE72" s="314"/>
      <c r="BF72" s="314"/>
      <c r="BG72" s="308"/>
      <c r="BH72" s="313"/>
      <c r="BI72" s="314"/>
      <c r="BJ72" s="314"/>
      <c r="BK72" s="314"/>
      <c r="BL72" s="314"/>
      <c r="BM72" s="314"/>
      <c r="BN72" s="314"/>
      <c r="BO72" s="315"/>
      <c r="BP72" s="316"/>
      <c r="BQ72" s="314"/>
      <c r="BR72" s="314"/>
      <c r="BS72" s="314"/>
      <c r="BT72" s="314"/>
      <c r="BU72" s="314"/>
      <c r="BV72" s="314"/>
      <c r="BW72" s="308"/>
      <c r="BX72" s="313"/>
      <c r="BY72" s="314"/>
      <c r="BZ72" s="314"/>
      <c r="CA72" s="314"/>
      <c r="CB72" s="314"/>
      <c r="CC72" s="314"/>
      <c r="CD72" s="314"/>
      <c r="CE72" s="315"/>
      <c r="CF72" s="316"/>
      <c r="CG72" s="314"/>
      <c r="CH72" s="314"/>
      <c r="CI72" s="314"/>
      <c r="CJ72" s="314"/>
      <c r="CK72" s="314"/>
      <c r="CL72" s="314"/>
      <c r="CM72" s="308"/>
      <c r="CN72" s="313"/>
      <c r="CO72" s="314"/>
      <c r="CP72" s="314"/>
      <c r="CQ72" s="314"/>
      <c r="CR72" s="314"/>
      <c r="CS72" s="314"/>
      <c r="CT72" s="314"/>
      <c r="CU72" s="315"/>
      <c r="CV72" s="316"/>
      <c r="CW72" s="314"/>
      <c r="CX72" s="314"/>
      <c r="CY72" s="314"/>
      <c r="CZ72" s="314"/>
      <c r="DA72" s="314"/>
      <c r="DB72" s="314"/>
      <c r="DC72" s="308"/>
      <c r="DD72" s="313"/>
      <c r="DE72" s="314"/>
      <c r="DF72" s="314"/>
      <c r="DG72" s="314"/>
      <c r="DH72" s="314"/>
      <c r="DI72" s="314"/>
      <c r="DJ72" s="314"/>
      <c r="DK72" s="315"/>
      <c r="DL72" s="309"/>
      <c r="DM72" s="310"/>
      <c r="DN72" s="310"/>
      <c r="DO72" s="310"/>
      <c r="DP72" s="310"/>
      <c r="DQ72" s="311"/>
      <c r="DR72" s="310"/>
      <c r="DS72" s="312"/>
      <c r="DT72" s="309"/>
      <c r="DU72" s="310"/>
      <c r="DV72" s="310"/>
      <c r="DW72" s="310"/>
      <c r="DX72" s="310"/>
      <c r="DY72" s="311"/>
      <c r="DZ72" s="310"/>
      <c r="EA72" s="312"/>
    </row>
    <row r="73" spans="1:131">
      <c r="A73" s="951"/>
      <c r="B73" s="286" t="s">
        <v>200</v>
      </c>
      <c r="C73" s="317" t="s">
        <v>165</v>
      </c>
      <c r="D73" s="318">
        <v>11.35</v>
      </c>
      <c r="E73" s="290">
        <v>11.35</v>
      </c>
      <c r="F73" s="289">
        <v>0</v>
      </c>
      <c r="G73" s="289">
        <v>6.8999999999999995</v>
      </c>
      <c r="H73" s="290">
        <v>0</v>
      </c>
      <c r="I73" s="289">
        <v>4.45</v>
      </c>
      <c r="J73" s="290">
        <v>4.45</v>
      </c>
      <c r="K73" s="291">
        <v>0</v>
      </c>
      <c r="L73" s="319">
        <v>10.84</v>
      </c>
      <c r="M73" s="320">
        <v>10.84</v>
      </c>
      <c r="N73" s="320">
        <v>0</v>
      </c>
      <c r="O73" s="320">
        <v>6.39</v>
      </c>
      <c r="P73" s="320">
        <v>0</v>
      </c>
      <c r="Q73" s="320">
        <v>4.45</v>
      </c>
      <c r="R73" s="320">
        <v>4.45</v>
      </c>
      <c r="S73" s="321">
        <v>0</v>
      </c>
      <c r="T73" s="322">
        <v>9.1199999999999992</v>
      </c>
      <c r="U73" s="320">
        <v>9.1199999999999992</v>
      </c>
      <c r="V73" s="320">
        <v>0</v>
      </c>
      <c r="W73" s="320">
        <v>4.669999999999999</v>
      </c>
      <c r="X73" s="320">
        <v>0</v>
      </c>
      <c r="Y73" s="320">
        <v>4.45</v>
      </c>
      <c r="Z73" s="320">
        <v>4.45</v>
      </c>
      <c r="AA73" s="317">
        <v>0</v>
      </c>
      <c r="AB73" s="319"/>
      <c r="AC73" s="320"/>
      <c r="AD73" s="320"/>
      <c r="AE73" s="320"/>
      <c r="AF73" s="320"/>
      <c r="AG73" s="320"/>
      <c r="AH73" s="320"/>
      <c r="AI73" s="321"/>
      <c r="AJ73" s="322">
        <v>8.27</v>
      </c>
      <c r="AK73" s="320">
        <v>8.27</v>
      </c>
      <c r="AL73" s="320">
        <v>0</v>
      </c>
      <c r="AM73" s="320">
        <v>3.8199999999999994</v>
      </c>
      <c r="AN73" s="320">
        <v>0</v>
      </c>
      <c r="AO73" s="320">
        <v>4.45</v>
      </c>
      <c r="AP73" s="320">
        <v>4.45</v>
      </c>
      <c r="AQ73" s="317">
        <v>0</v>
      </c>
      <c r="AR73" s="319"/>
      <c r="AS73" s="320"/>
      <c r="AT73" s="320"/>
      <c r="AU73" s="320"/>
      <c r="AV73" s="320"/>
      <c r="AW73" s="320"/>
      <c r="AX73" s="320"/>
      <c r="AY73" s="321"/>
      <c r="AZ73" s="322">
        <v>0.53</v>
      </c>
      <c r="BA73" s="320">
        <v>0.53</v>
      </c>
      <c r="BB73" s="320">
        <v>0</v>
      </c>
      <c r="BC73" s="320">
        <v>-3.92</v>
      </c>
      <c r="BD73" s="320">
        <v>0</v>
      </c>
      <c r="BE73" s="320">
        <v>4.45</v>
      </c>
      <c r="BF73" s="320">
        <v>4.45</v>
      </c>
      <c r="BG73" s="317">
        <v>0</v>
      </c>
      <c r="BH73" s="319"/>
      <c r="BI73" s="320"/>
      <c r="BJ73" s="320"/>
      <c r="BK73" s="320"/>
      <c r="BL73" s="320"/>
      <c r="BM73" s="320"/>
      <c r="BN73" s="320"/>
      <c r="BO73" s="321"/>
      <c r="BP73" s="322">
        <v>0</v>
      </c>
      <c r="BQ73" s="320">
        <v>0</v>
      </c>
      <c r="BR73" s="320">
        <v>0</v>
      </c>
      <c r="BS73" s="320">
        <v>-4.45</v>
      </c>
      <c r="BT73" s="320">
        <v>0</v>
      </c>
      <c r="BU73" s="320">
        <v>4.45</v>
      </c>
      <c r="BV73" s="320">
        <v>4.45</v>
      </c>
      <c r="BW73" s="317">
        <v>0</v>
      </c>
      <c r="BX73" s="319">
        <v>0</v>
      </c>
      <c r="BY73" s="320">
        <v>0</v>
      </c>
      <c r="BZ73" s="320">
        <v>0</v>
      </c>
      <c r="CA73" s="320">
        <v>-4.45</v>
      </c>
      <c r="CB73" s="320">
        <v>0</v>
      </c>
      <c r="CC73" s="320">
        <v>4.45</v>
      </c>
      <c r="CD73" s="320">
        <v>4.45</v>
      </c>
      <c r="CE73" s="321">
        <v>0</v>
      </c>
      <c r="CF73" s="322">
        <v>0</v>
      </c>
      <c r="CG73" s="320">
        <v>0</v>
      </c>
      <c r="CH73" s="320">
        <v>0</v>
      </c>
      <c r="CI73" s="320">
        <v>-4.45</v>
      </c>
      <c r="CJ73" s="320">
        <v>0</v>
      </c>
      <c r="CK73" s="320">
        <v>4.45</v>
      </c>
      <c r="CL73" s="320">
        <v>4.45</v>
      </c>
      <c r="CM73" s="317">
        <v>0</v>
      </c>
      <c r="CN73" s="319">
        <v>0.87</v>
      </c>
      <c r="CO73" s="320">
        <v>0.87</v>
      </c>
      <c r="CP73" s="320">
        <v>0</v>
      </c>
      <c r="CQ73" s="320">
        <v>0.87</v>
      </c>
      <c r="CR73" s="320">
        <v>0</v>
      </c>
      <c r="CS73" s="320">
        <v>0</v>
      </c>
      <c r="CT73" s="320">
        <v>0</v>
      </c>
      <c r="CU73" s="321">
        <v>0</v>
      </c>
      <c r="CV73" s="322">
        <v>6.31</v>
      </c>
      <c r="CW73" s="320">
        <v>6.31</v>
      </c>
      <c r="CX73" s="320">
        <v>0</v>
      </c>
      <c r="CY73" s="320">
        <v>1.8599999999999994</v>
      </c>
      <c r="CZ73" s="320">
        <v>0</v>
      </c>
      <c r="DA73" s="320">
        <v>4.45</v>
      </c>
      <c r="DB73" s="320">
        <v>4.45</v>
      </c>
      <c r="DC73" s="317">
        <v>0</v>
      </c>
      <c r="DD73" s="319">
        <v>9.82</v>
      </c>
      <c r="DE73" s="320">
        <v>9.82</v>
      </c>
      <c r="DF73" s="320">
        <v>0</v>
      </c>
      <c r="DG73" s="320">
        <v>5.37</v>
      </c>
      <c r="DH73" s="320">
        <v>0</v>
      </c>
      <c r="DI73" s="320">
        <v>4.45</v>
      </c>
      <c r="DJ73" s="320">
        <v>4.45</v>
      </c>
      <c r="DK73" s="321">
        <v>0</v>
      </c>
      <c r="DL73" s="318">
        <f>DM73</f>
        <v>14.74</v>
      </c>
      <c r="DM73" s="290">
        <v>14.74</v>
      </c>
      <c r="DN73" s="289">
        <v>0</v>
      </c>
      <c r="DO73" s="289">
        <f>DL73-DP73-DQ73</f>
        <v>4.8620000000000001</v>
      </c>
      <c r="DP73" s="290">
        <v>0</v>
      </c>
      <c r="DQ73" s="289">
        <f>DR73+DS73</f>
        <v>9.8780000000000001</v>
      </c>
      <c r="DR73" s="290">
        <f>5.428+4.45</f>
        <v>9.8780000000000001</v>
      </c>
      <c r="DS73" s="291">
        <v>0</v>
      </c>
      <c r="DT73" s="318">
        <f t="shared" ref="DT73:EA74" si="21">D73+L73+T73+AB73+AJ73+AR73+AZ73+BH73+BP73+BX73+CF73+CN73+CV73+DD73+DL73</f>
        <v>71.849999999999994</v>
      </c>
      <c r="DU73" s="290">
        <f t="shared" si="21"/>
        <v>71.849999999999994</v>
      </c>
      <c r="DV73" s="289">
        <f t="shared" si="21"/>
        <v>0</v>
      </c>
      <c r="DW73" s="289">
        <f t="shared" si="21"/>
        <v>17.472000000000001</v>
      </c>
      <c r="DX73" s="290">
        <f t="shared" si="21"/>
        <v>0</v>
      </c>
      <c r="DY73" s="289">
        <f t="shared" si="21"/>
        <v>54.378000000000007</v>
      </c>
      <c r="DZ73" s="290">
        <f t="shared" si="21"/>
        <v>54.378000000000007</v>
      </c>
      <c r="EA73" s="291">
        <f t="shared" si="21"/>
        <v>0</v>
      </c>
    </row>
    <row r="74" spans="1:131" ht="9" thickBot="1">
      <c r="A74" s="951"/>
      <c r="B74" s="348" t="s">
        <v>206</v>
      </c>
      <c r="C74" s="287" t="s">
        <v>202</v>
      </c>
      <c r="D74" s="288">
        <v>0</v>
      </c>
      <c r="E74" s="289">
        <v>0</v>
      </c>
      <c r="F74" s="289">
        <v>0</v>
      </c>
      <c r="G74" s="289">
        <v>0</v>
      </c>
      <c r="H74" s="289">
        <v>0</v>
      </c>
      <c r="I74" s="289">
        <v>0</v>
      </c>
      <c r="J74" s="289">
        <v>0</v>
      </c>
      <c r="K74" s="349">
        <v>0</v>
      </c>
      <c r="L74" s="292">
        <v>0</v>
      </c>
      <c r="M74" s="293">
        <v>0</v>
      </c>
      <c r="N74" s="293">
        <v>0</v>
      </c>
      <c r="O74" s="293">
        <v>0</v>
      </c>
      <c r="P74" s="293">
        <v>0</v>
      </c>
      <c r="Q74" s="293">
        <v>0</v>
      </c>
      <c r="R74" s="293">
        <v>0</v>
      </c>
      <c r="S74" s="294">
        <v>0</v>
      </c>
      <c r="T74" s="295">
        <v>0</v>
      </c>
      <c r="U74" s="293">
        <v>0</v>
      </c>
      <c r="V74" s="293">
        <v>0</v>
      </c>
      <c r="W74" s="293">
        <v>0</v>
      </c>
      <c r="X74" s="293">
        <v>0</v>
      </c>
      <c r="Y74" s="293">
        <v>0</v>
      </c>
      <c r="Z74" s="293">
        <v>0</v>
      </c>
      <c r="AA74" s="287">
        <v>0</v>
      </c>
      <c r="AB74" s="292"/>
      <c r="AC74" s="293"/>
      <c r="AD74" s="293"/>
      <c r="AE74" s="293"/>
      <c r="AF74" s="293"/>
      <c r="AG74" s="293"/>
      <c r="AH74" s="293"/>
      <c r="AI74" s="294"/>
      <c r="AJ74" s="295">
        <v>0</v>
      </c>
      <c r="AK74" s="293">
        <v>0</v>
      </c>
      <c r="AL74" s="293">
        <v>0</v>
      </c>
      <c r="AM74" s="293">
        <v>0</v>
      </c>
      <c r="AN74" s="293">
        <v>0</v>
      </c>
      <c r="AO74" s="293">
        <v>0</v>
      </c>
      <c r="AP74" s="293">
        <v>0</v>
      </c>
      <c r="AQ74" s="287">
        <v>0</v>
      </c>
      <c r="AR74" s="292"/>
      <c r="AS74" s="293"/>
      <c r="AT74" s="293"/>
      <c r="AU74" s="293"/>
      <c r="AV74" s="293"/>
      <c r="AW74" s="293"/>
      <c r="AX74" s="293"/>
      <c r="AY74" s="294"/>
      <c r="AZ74" s="295">
        <v>0</v>
      </c>
      <c r="BA74" s="293">
        <v>0</v>
      </c>
      <c r="BB74" s="293">
        <v>0</v>
      </c>
      <c r="BC74" s="293">
        <v>0</v>
      </c>
      <c r="BD74" s="293">
        <v>0</v>
      </c>
      <c r="BE74" s="293">
        <v>0</v>
      </c>
      <c r="BF74" s="293">
        <v>0</v>
      </c>
      <c r="BG74" s="287">
        <v>0</v>
      </c>
      <c r="BH74" s="292"/>
      <c r="BI74" s="293"/>
      <c r="BJ74" s="293"/>
      <c r="BK74" s="293"/>
      <c r="BL74" s="293"/>
      <c r="BM74" s="293"/>
      <c r="BN74" s="293"/>
      <c r="BO74" s="294"/>
      <c r="BP74" s="295">
        <v>0</v>
      </c>
      <c r="BQ74" s="293">
        <v>0</v>
      </c>
      <c r="BR74" s="293">
        <v>0</v>
      </c>
      <c r="BS74" s="293">
        <v>0</v>
      </c>
      <c r="BT74" s="293">
        <v>0</v>
      </c>
      <c r="BU74" s="293">
        <v>0</v>
      </c>
      <c r="BV74" s="293">
        <v>0</v>
      </c>
      <c r="BW74" s="287">
        <v>0</v>
      </c>
      <c r="BX74" s="292">
        <v>0</v>
      </c>
      <c r="BY74" s="293">
        <v>0</v>
      </c>
      <c r="BZ74" s="293">
        <v>0</v>
      </c>
      <c r="CA74" s="293">
        <v>0</v>
      </c>
      <c r="CB74" s="293">
        <v>0</v>
      </c>
      <c r="CC74" s="293">
        <v>0</v>
      </c>
      <c r="CD74" s="293">
        <v>0</v>
      </c>
      <c r="CE74" s="294">
        <v>0</v>
      </c>
      <c r="CF74" s="295">
        <v>0</v>
      </c>
      <c r="CG74" s="293">
        <v>0</v>
      </c>
      <c r="CH74" s="293">
        <v>0</v>
      </c>
      <c r="CI74" s="293">
        <v>0</v>
      </c>
      <c r="CJ74" s="293">
        <v>0</v>
      </c>
      <c r="CK74" s="293">
        <v>0</v>
      </c>
      <c r="CL74" s="293">
        <v>0</v>
      </c>
      <c r="CM74" s="287">
        <v>0</v>
      </c>
      <c r="CN74" s="292">
        <v>0</v>
      </c>
      <c r="CO74" s="293">
        <v>0</v>
      </c>
      <c r="CP74" s="293">
        <v>0</v>
      </c>
      <c r="CQ74" s="293">
        <v>0</v>
      </c>
      <c r="CR74" s="293">
        <v>0</v>
      </c>
      <c r="CS74" s="293">
        <v>0</v>
      </c>
      <c r="CT74" s="293">
        <v>0</v>
      </c>
      <c r="CU74" s="294">
        <v>0</v>
      </c>
      <c r="CV74" s="295">
        <v>0</v>
      </c>
      <c r="CW74" s="293">
        <v>0</v>
      </c>
      <c r="CX74" s="293">
        <v>0</v>
      </c>
      <c r="CY74" s="293">
        <v>0</v>
      </c>
      <c r="CZ74" s="293">
        <v>0</v>
      </c>
      <c r="DA74" s="293">
        <v>0</v>
      </c>
      <c r="DB74" s="293">
        <v>0</v>
      </c>
      <c r="DC74" s="287">
        <v>0</v>
      </c>
      <c r="DD74" s="292">
        <v>0</v>
      </c>
      <c r="DE74" s="293">
        <v>0</v>
      </c>
      <c r="DF74" s="293">
        <v>0</v>
      </c>
      <c r="DG74" s="293">
        <v>0</v>
      </c>
      <c r="DH74" s="293">
        <v>0</v>
      </c>
      <c r="DI74" s="293">
        <v>0</v>
      </c>
      <c r="DJ74" s="293">
        <v>0</v>
      </c>
      <c r="DK74" s="294">
        <v>0</v>
      </c>
      <c r="DL74" s="288">
        <f>DM74</f>
        <v>0</v>
      </c>
      <c r="DM74" s="289">
        <v>0</v>
      </c>
      <c r="DN74" s="289">
        <v>0</v>
      </c>
      <c r="DO74" s="289">
        <f>DL74-DP74-DQ74</f>
        <v>0</v>
      </c>
      <c r="DP74" s="289">
        <v>0</v>
      </c>
      <c r="DQ74" s="289">
        <f>DR74+DS74</f>
        <v>0</v>
      </c>
      <c r="DR74" s="289">
        <v>0</v>
      </c>
      <c r="DS74" s="349">
        <v>0</v>
      </c>
      <c r="DT74" s="288">
        <f t="shared" si="21"/>
        <v>0</v>
      </c>
      <c r="DU74" s="289">
        <f t="shared" si="21"/>
        <v>0</v>
      </c>
      <c r="DV74" s="289">
        <f t="shared" si="21"/>
        <v>0</v>
      </c>
      <c r="DW74" s="289">
        <f t="shared" si="21"/>
        <v>0</v>
      </c>
      <c r="DX74" s="289">
        <f t="shared" si="21"/>
        <v>0</v>
      </c>
      <c r="DY74" s="289">
        <f t="shared" si="21"/>
        <v>0</v>
      </c>
      <c r="DZ74" s="289">
        <f t="shared" si="21"/>
        <v>0</v>
      </c>
      <c r="EA74" s="349">
        <f t="shared" si="21"/>
        <v>0</v>
      </c>
    </row>
    <row r="75" spans="1:131" ht="11.25" customHeight="1">
      <c r="A75" s="950">
        <v>21</v>
      </c>
      <c r="B75" s="307" t="s">
        <v>227</v>
      </c>
      <c r="C75" s="308"/>
      <c r="D75" s="309"/>
      <c r="E75" s="350"/>
      <c r="F75" s="350"/>
      <c r="G75" s="310"/>
      <c r="H75" s="310"/>
      <c r="I75" s="311"/>
      <c r="J75" s="310"/>
      <c r="K75" s="312"/>
      <c r="L75" s="313"/>
      <c r="M75" s="314"/>
      <c r="N75" s="314"/>
      <c r="O75" s="314"/>
      <c r="P75" s="314"/>
      <c r="Q75" s="314"/>
      <c r="R75" s="314"/>
      <c r="S75" s="315"/>
      <c r="T75" s="316"/>
      <c r="U75" s="314"/>
      <c r="V75" s="314"/>
      <c r="W75" s="314"/>
      <c r="X75" s="314"/>
      <c r="Y75" s="314"/>
      <c r="Z75" s="314"/>
      <c r="AA75" s="308"/>
      <c r="AB75" s="313"/>
      <c r="AC75" s="314"/>
      <c r="AD75" s="314"/>
      <c r="AE75" s="314"/>
      <c r="AF75" s="314"/>
      <c r="AG75" s="314"/>
      <c r="AH75" s="314"/>
      <c r="AI75" s="315"/>
      <c r="AJ75" s="316"/>
      <c r="AK75" s="314"/>
      <c r="AL75" s="314"/>
      <c r="AM75" s="314"/>
      <c r="AN75" s="314"/>
      <c r="AO75" s="314"/>
      <c r="AP75" s="314"/>
      <c r="AQ75" s="308"/>
      <c r="AR75" s="313"/>
      <c r="AS75" s="314"/>
      <c r="AT75" s="314"/>
      <c r="AU75" s="314"/>
      <c r="AV75" s="314"/>
      <c r="AW75" s="314"/>
      <c r="AX75" s="314"/>
      <c r="AY75" s="315"/>
      <c r="AZ75" s="316"/>
      <c r="BA75" s="314"/>
      <c r="BB75" s="314"/>
      <c r="BC75" s="314"/>
      <c r="BD75" s="314"/>
      <c r="BE75" s="314"/>
      <c r="BF75" s="314"/>
      <c r="BG75" s="308"/>
      <c r="BH75" s="313"/>
      <c r="BI75" s="314"/>
      <c r="BJ75" s="314"/>
      <c r="BK75" s="314"/>
      <c r="BL75" s="314"/>
      <c r="BM75" s="314"/>
      <c r="BN75" s="314"/>
      <c r="BO75" s="315"/>
      <c r="BP75" s="316"/>
      <c r="BQ75" s="314"/>
      <c r="BR75" s="314"/>
      <c r="BS75" s="314"/>
      <c r="BT75" s="314"/>
      <c r="BU75" s="314"/>
      <c r="BV75" s="314"/>
      <c r="BW75" s="308"/>
      <c r="BX75" s="313"/>
      <c r="BY75" s="314"/>
      <c r="BZ75" s="314"/>
      <c r="CA75" s="314"/>
      <c r="CB75" s="314"/>
      <c r="CC75" s="314"/>
      <c r="CD75" s="314"/>
      <c r="CE75" s="315"/>
      <c r="CF75" s="316"/>
      <c r="CG75" s="314"/>
      <c r="CH75" s="314"/>
      <c r="CI75" s="314"/>
      <c r="CJ75" s="314"/>
      <c r="CK75" s="314"/>
      <c r="CL75" s="314"/>
      <c r="CM75" s="308"/>
      <c r="CN75" s="313"/>
      <c r="CO75" s="314"/>
      <c r="CP75" s="314"/>
      <c r="CQ75" s="314"/>
      <c r="CR75" s="314"/>
      <c r="CS75" s="314"/>
      <c r="CT75" s="314"/>
      <c r="CU75" s="315"/>
      <c r="CV75" s="316"/>
      <c r="CW75" s="314"/>
      <c r="CX75" s="314"/>
      <c r="CY75" s="314"/>
      <c r="CZ75" s="314"/>
      <c r="DA75" s="314"/>
      <c r="DB75" s="314"/>
      <c r="DC75" s="308"/>
      <c r="DD75" s="313"/>
      <c r="DE75" s="314"/>
      <c r="DF75" s="314"/>
      <c r="DG75" s="314"/>
      <c r="DH75" s="314"/>
      <c r="DI75" s="314"/>
      <c r="DJ75" s="314"/>
      <c r="DK75" s="315"/>
      <c r="DL75" s="309"/>
      <c r="DM75" s="350"/>
      <c r="DN75" s="350"/>
      <c r="DO75" s="310"/>
      <c r="DP75" s="310"/>
      <c r="DQ75" s="311"/>
      <c r="DR75" s="310"/>
      <c r="DS75" s="312"/>
      <c r="DT75" s="309"/>
      <c r="DU75" s="350"/>
      <c r="DV75" s="350"/>
      <c r="DW75" s="310"/>
      <c r="DX75" s="310"/>
      <c r="DY75" s="311"/>
      <c r="DZ75" s="310"/>
      <c r="EA75" s="312"/>
    </row>
    <row r="76" spans="1:131">
      <c r="A76" s="951"/>
      <c r="B76" s="286" t="s">
        <v>200</v>
      </c>
      <c r="C76" s="317" t="s">
        <v>165</v>
      </c>
      <c r="D76" s="318">
        <v>1030.8690000000001</v>
      </c>
      <c r="E76" s="290">
        <v>1030.8690000000001</v>
      </c>
      <c r="F76" s="290">
        <v>174.16900000000001</v>
      </c>
      <c r="G76" s="289">
        <v>424.24450000000013</v>
      </c>
      <c r="H76" s="290">
        <v>0</v>
      </c>
      <c r="I76" s="289">
        <v>606.62450000000001</v>
      </c>
      <c r="J76" s="290">
        <v>606.62450000000001</v>
      </c>
      <c r="K76" s="291">
        <v>0</v>
      </c>
      <c r="L76" s="319">
        <v>976.95</v>
      </c>
      <c r="M76" s="320">
        <v>976.95</v>
      </c>
      <c r="N76" s="320">
        <v>163.565</v>
      </c>
      <c r="O76" s="320">
        <v>361.49400000000003</v>
      </c>
      <c r="P76" s="320">
        <v>0</v>
      </c>
      <c r="Q76" s="320">
        <v>615.45600000000002</v>
      </c>
      <c r="R76" s="320">
        <v>615.45600000000002</v>
      </c>
      <c r="S76" s="321">
        <v>0</v>
      </c>
      <c r="T76" s="322">
        <v>975.29899999999998</v>
      </c>
      <c r="U76" s="320">
        <v>975.29899999999998</v>
      </c>
      <c r="V76" s="320">
        <v>167.62700000000001</v>
      </c>
      <c r="W76" s="320">
        <v>373.048</v>
      </c>
      <c r="X76" s="320">
        <v>0</v>
      </c>
      <c r="Y76" s="320">
        <v>602.25099999999998</v>
      </c>
      <c r="Z76" s="320">
        <v>602.25099999999998</v>
      </c>
      <c r="AA76" s="317">
        <v>0</v>
      </c>
      <c r="AB76" s="319"/>
      <c r="AC76" s="320"/>
      <c r="AD76" s="320"/>
      <c r="AE76" s="320"/>
      <c r="AF76" s="320"/>
      <c r="AG76" s="320"/>
      <c r="AH76" s="320"/>
      <c r="AI76" s="321"/>
      <c r="AJ76" s="322">
        <v>865.81799999999998</v>
      </c>
      <c r="AK76" s="320">
        <v>865.81799999999998</v>
      </c>
      <c r="AL76" s="320">
        <v>160.55799999999999</v>
      </c>
      <c r="AM76" s="320">
        <v>276.5095</v>
      </c>
      <c r="AN76" s="320">
        <v>0</v>
      </c>
      <c r="AO76" s="320">
        <v>589.30849999999998</v>
      </c>
      <c r="AP76" s="320">
        <v>589.30849999999998</v>
      </c>
      <c r="AQ76" s="317">
        <v>0</v>
      </c>
      <c r="AR76" s="319"/>
      <c r="AS76" s="320"/>
      <c r="AT76" s="320"/>
      <c r="AU76" s="320"/>
      <c r="AV76" s="320"/>
      <c r="AW76" s="320"/>
      <c r="AX76" s="320"/>
      <c r="AY76" s="321"/>
      <c r="AZ76" s="322">
        <v>132.578</v>
      </c>
      <c r="BA76" s="320">
        <v>132.578</v>
      </c>
      <c r="BB76" s="320">
        <v>27.273</v>
      </c>
      <c r="BC76" s="320">
        <v>-347.43600000000004</v>
      </c>
      <c r="BD76" s="320">
        <v>0</v>
      </c>
      <c r="BE76" s="320">
        <v>480.01400000000001</v>
      </c>
      <c r="BF76" s="320">
        <v>480.01400000000001</v>
      </c>
      <c r="BG76" s="317">
        <v>0</v>
      </c>
      <c r="BH76" s="319"/>
      <c r="BI76" s="320"/>
      <c r="BJ76" s="320"/>
      <c r="BK76" s="320"/>
      <c r="BL76" s="320"/>
      <c r="BM76" s="320"/>
      <c r="BN76" s="320"/>
      <c r="BO76" s="321"/>
      <c r="BP76" s="322">
        <v>0</v>
      </c>
      <c r="BQ76" s="320">
        <v>0</v>
      </c>
      <c r="BR76" s="320">
        <v>0</v>
      </c>
      <c r="BS76" s="320">
        <v>-419.33499999999998</v>
      </c>
      <c r="BT76" s="320">
        <v>0</v>
      </c>
      <c r="BU76" s="320">
        <v>419.33499999999998</v>
      </c>
      <c r="BV76" s="320">
        <v>419.33499999999998</v>
      </c>
      <c r="BW76" s="317">
        <v>0</v>
      </c>
      <c r="BX76" s="319">
        <v>0</v>
      </c>
      <c r="BY76" s="320">
        <v>0</v>
      </c>
      <c r="BZ76" s="320">
        <v>0</v>
      </c>
      <c r="CA76" s="320">
        <v>-406.99849999999998</v>
      </c>
      <c r="CB76" s="320">
        <v>0</v>
      </c>
      <c r="CC76" s="320">
        <v>406.99849999999998</v>
      </c>
      <c r="CD76" s="320">
        <v>406.99849999999998</v>
      </c>
      <c r="CE76" s="321">
        <v>0</v>
      </c>
      <c r="CF76" s="322">
        <v>0</v>
      </c>
      <c r="CG76" s="320">
        <v>0</v>
      </c>
      <c r="CH76" s="320">
        <v>0</v>
      </c>
      <c r="CI76" s="320">
        <v>-406.50400000000002</v>
      </c>
      <c r="CJ76" s="320">
        <v>0</v>
      </c>
      <c r="CK76" s="320">
        <v>406.50400000000002</v>
      </c>
      <c r="CL76" s="320">
        <v>406.50400000000002</v>
      </c>
      <c r="CM76" s="317">
        <v>0</v>
      </c>
      <c r="CN76" s="319">
        <v>132.96800000000002</v>
      </c>
      <c r="CO76" s="320">
        <v>132.96800000000002</v>
      </c>
      <c r="CP76" s="320">
        <v>43.527000000000001</v>
      </c>
      <c r="CQ76" s="320">
        <v>44.521000000000015</v>
      </c>
      <c r="CR76" s="320">
        <v>0</v>
      </c>
      <c r="CS76" s="320">
        <v>88.447000000000003</v>
      </c>
      <c r="CT76" s="320">
        <v>88.447000000000003</v>
      </c>
      <c r="CU76" s="321">
        <v>0</v>
      </c>
      <c r="CV76" s="322">
        <v>763.05700000000002</v>
      </c>
      <c r="CW76" s="320">
        <v>763.05700000000002</v>
      </c>
      <c r="CX76" s="320">
        <v>159.50299999999999</v>
      </c>
      <c r="CY76" s="320">
        <v>240.90200000000004</v>
      </c>
      <c r="CZ76" s="320">
        <v>0</v>
      </c>
      <c r="DA76" s="320">
        <v>522.15499999999997</v>
      </c>
      <c r="DB76" s="320">
        <v>522.15499999999997</v>
      </c>
      <c r="DC76" s="317">
        <v>0</v>
      </c>
      <c r="DD76" s="319">
        <v>1039.453</v>
      </c>
      <c r="DE76" s="320">
        <v>1039.453</v>
      </c>
      <c r="DF76" s="320">
        <v>165.572</v>
      </c>
      <c r="DG76" s="320">
        <v>458.86599999999999</v>
      </c>
      <c r="DH76" s="320">
        <v>0</v>
      </c>
      <c r="DI76" s="320">
        <v>580.58699999999999</v>
      </c>
      <c r="DJ76" s="320">
        <v>580.58699999999999</v>
      </c>
      <c r="DK76" s="321">
        <v>0</v>
      </c>
      <c r="DL76" s="318">
        <f>DM76</f>
        <v>1191.3979999999999</v>
      </c>
      <c r="DM76" s="290">
        <v>1191.3979999999999</v>
      </c>
      <c r="DN76" s="290">
        <v>193.874</v>
      </c>
      <c r="DO76" s="289">
        <f>DL76-DP76-DQ76</f>
        <v>183.19149999999991</v>
      </c>
      <c r="DP76" s="290">
        <v>0</v>
      </c>
      <c r="DQ76" s="289">
        <f>DR76+DS76</f>
        <v>1008.2065</v>
      </c>
      <c r="DR76" s="290">
        <f>694.3055+319.027-5.126</f>
        <v>1008.2065</v>
      </c>
      <c r="DS76" s="291">
        <v>0</v>
      </c>
      <c r="DT76" s="318">
        <f t="shared" ref="DT76:EA77" si="22">D76+L76+T76+AB76+AJ76+AR76+AZ76+BH76+BP76+BX76+CF76+CN76+CV76+DD76+DL76</f>
        <v>7108.39</v>
      </c>
      <c r="DU76" s="290">
        <f t="shared" si="22"/>
        <v>7108.39</v>
      </c>
      <c r="DV76" s="290">
        <f t="shared" si="22"/>
        <v>1255.6680000000003</v>
      </c>
      <c r="DW76" s="289">
        <f t="shared" si="22"/>
        <v>782.50300000000004</v>
      </c>
      <c r="DX76" s="290">
        <f t="shared" si="22"/>
        <v>0</v>
      </c>
      <c r="DY76" s="289">
        <f t="shared" si="22"/>
        <v>6325.8870000000006</v>
      </c>
      <c r="DZ76" s="290">
        <f t="shared" si="22"/>
        <v>6325.8870000000006</v>
      </c>
      <c r="EA76" s="291">
        <f t="shared" si="22"/>
        <v>0</v>
      </c>
    </row>
    <row r="77" spans="1:131" ht="9" thickBot="1">
      <c r="A77" s="951"/>
      <c r="B77" s="348" t="s">
        <v>201</v>
      </c>
      <c r="C77" s="287" t="s">
        <v>202</v>
      </c>
      <c r="D77" s="288">
        <v>461.08</v>
      </c>
      <c r="E77" s="289">
        <v>461.08</v>
      </c>
      <c r="F77" s="289">
        <v>322.88</v>
      </c>
      <c r="G77" s="289">
        <v>315.11299999999994</v>
      </c>
      <c r="H77" s="289">
        <v>0</v>
      </c>
      <c r="I77" s="289">
        <v>145.96700000000001</v>
      </c>
      <c r="J77" s="289">
        <v>145.96700000000001</v>
      </c>
      <c r="K77" s="349">
        <v>0</v>
      </c>
      <c r="L77" s="292">
        <v>455.82</v>
      </c>
      <c r="M77" s="293">
        <v>455.82</v>
      </c>
      <c r="N77" s="293">
        <v>302.06</v>
      </c>
      <c r="O77" s="293">
        <v>389.2885</v>
      </c>
      <c r="P77" s="293">
        <v>0</v>
      </c>
      <c r="Q77" s="293">
        <v>66.531499999999994</v>
      </c>
      <c r="R77" s="293">
        <v>66.531499999999994</v>
      </c>
      <c r="S77" s="294">
        <v>0</v>
      </c>
      <c r="T77" s="295">
        <v>476.62</v>
      </c>
      <c r="U77" s="293">
        <v>476.62</v>
      </c>
      <c r="V77" s="293">
        <v>323.45999999999998</v>
      </c>
      <c r="W77" s="293">
        <v>471.03899999999999</v>
      </c>
      <c r="X77" s="293">
        <v>0</v>
      </c>
      <c r="Y77" s="293">
        <v>5.5810000000000004</v>
      </c>
      <c r="Z77" s="293">
        <v>5.5810000000000004</v>
      </c>
      <c r="AA77" s="287">
        <v>0</v>
      </c>
      <c r="AB77" s="292"/>
      <c r="AC77" s="293"/>
      <c r="AD77" s="293"/>
      <c r="AE77" s="293"/>
      <c r="AF77" s="293"/>
      <c r="AG77" s="293"/>
      <c r="AH77" s="293"/>
      <c r="AI77" s="294"/>
      <c r="AJ77" s="295">
        <v>462.49</v>
      </c>
      <c r="AK77" s="293">
        <v>462.49</v>
      </c>
      <c r="AL77" s="293">
        <v>312.47000000000003</v>
      </c>
      <c r="AM77" s="293">
        <v>319.27800000000002</v>
      </c>
      <c r="AN77" s="293">
        <v>0</v>
      </c>
      <c r="AO77" s="293">
        <v>143.21199999999999</v>
      </c>
      <c r="AP77" s="293">
        <v>143.21199999999999</v>
      </c>
      <c r="AQ77" s="287">
        <v>0</v>
      </c>
      <c r="AR77" s="292"/>
      <c r="AS77" s="293"/>
      <c r="AT77" s="293"/>
      <c r="AU77" s="293"/>
      <c r="AV77" s="293"/>
      <c r="AW77" s="293"/>
      <c r="AX77" s="293"/>
      <c r="AY77" s="294"/>
      <c r="AZ77" s="295">
        <v>80.959999999999994</v>
      </c>
      <c r="BA77" s="293">
        <v>80.959999999999994</v>
      </c>
      <c r="BB77" s="293">
        <v>59.9</v>
      </c>
      <c r="BC77" s="293">
        <v>-19.910000000000011</v>
      </c>
      <c r="BD77" s="293">
        <v>0</v>
      </c>
      <c r="BE77" s="293">
        <v>100.87</v>
      </c>
      <c r="BF77" s="293">
        <v>100.87</v>
      </c>
      <c r="BG77" s="287">
        <v>0</v>
      </c>
      <c r="BH77" s="292"/>
      <c r="BI77" s="293"/>
      <c r="BJ77" s="293"/>
      <c r="BK77" s="293"/>
      <c r="BL77" s="293"/>
      <c r="BM77" s="293"/>
      <c r="BN77" s="293"/>
      <c r="BO77" s="294"/>
      <c r="BP77" s="295">
        <v>0</v>
      </c>
      <c r="BQ77" s="293">
        <v>0</v>
      </c>
      <c r="BR77" s="293">
        <v>0</v>
      </c>
      <c r="BS77" s="293">
        <v>78.03</v>
      </c>
      <c r="BT77" s="293">
        <v>0</v>
      </c>
      <c r="BU77" s="293">
        <v>-78.03</v>
      </c>
      <c r="BV77" s="293">
        <v>-78.03</v>
      </c>
      <c r="BW77" s="287">
        <v>0</v>
      </c>
      <c r="BX77" s="292">
        <v>0</v>
      </c>
      <c r="BY77" s="293">
        <v>0</v>
      </c>
      <c r="BZ77" s="293">
        <v>0</v>
      </c>
      <c r="CA77" s="293">
        <v>0</v>
      </c>
      <c r="CB77" s="293">
        <v>0</v>
      </c>
      <c r="CC77" s="293">
        <v>0</v>
      </c>
      <c r="CD77" s="293">
        <v>0</v>
      </c>
      <c r="CE77" s="294">
        <v>0</v>
      </c>
      <c r="CF77" s="295">
        <v>0</v>
      </c>
      <c r="CG77" s="293">
        <v>0</v>
      </c>
      <c r="CH77" s="293">
        <v>0</v>
      </c>
      <c r="CI77" s="293">
        <v>0</v>
      </c>
      <c r="CJ77" s="293">
        <v>0</v>
      </c>
      <c r="CK77" s="293">
        <v>0</v>
      </c>
      <c r="CL77" s="293">
        <v>0</v>
      </c>
      <c r="CM77" s="287">
        <v>0</v>
      </c>
      <c r="CN77" s="292">
        <v>96.42</v>
      </c>
      <c r="CO77" s="293">
        <v>96.42</v>
      </c>
      <c r="CP77" s="293">
        <v>96.12</v>
      </c>
      <c r="CQ77" s="293">
        <v>96.119</v>
      </c>
      <c r="CR77" s="293">
        <v>0</v>
      </c>
      <c r="CS77" s="293">
        <v>0.30099999999999999</v>
      </c>
      <c r="CT77" s="293">
        <v>0.30099999999999999</v>
      </c>
      <c r="CU77" s="294">
        <v>0</v>
      </c>
      <c r="CV77" s="295">
        <v>376.22</v>
      </c>
      <c r="CW77" s="293">
        <v>376.22</v>
      </c>
      <c r="CX77" s="293">
        <v>323.3</v>
      </c>
      <c r="CY77" s="293">
        <v>318.58300000000003</v>
      </c>
      <c r="CZ77" s="293">
        <v>0</v>
      </c>
      <c r="DA77" s="293">
        <v>57.637</v>
      </c>
      <c r="DB77" s="293">
        <v>57.637</v>
      </c>
      <c r="DC77" s="287">
        <v>0</v>
      </c>
      <c r="DD77" s="292">
        <v>378.34000000000003</v>
      </c>
      <c r="DE77" s="293">
        <v>378.34000000000003</v>
      </c>
      <c r="DF77" s="293">
        <v>312.87</v>
      </c>
      <c r="DG77" s="293">
        <v>308.303</v>
      </c>
      <c r="DH77" s="293">
        <v>0</v>
      </c>
      <c r="DI77" s="293">
        <v>70.037000000000006</v>
      </c>
      <c r="DJ77" s="293">
        <v>70.037000000000006</v>
      </c>
      <c r="DK77" s="294">
        <v>0</v>
      </c>
      <c r="DL77" s="288">
        <f>DM77</f>
        <v>407.52</v>
      </c>
      <c r="DM77" s="289">
        <v>407.52</v>
      </c>
      <c r="DN77" s="289">
        <v>325.13</v>
      </c>
      <c r="DO77" s="289">
        <f>DL77-DP77-DQ77</f>
        <v>324.39159999999998</v>
      </c>
      <c r="DP77" s="289">
        <v>0</v>
      </c>
      <c r="DQ77" s="289">
        <f>DR77+DS77</f>
        <v>83.128399999999999</v>
      </c>
      <c r="DR77" s="289">
        <f>83.1284</f>
        <v>83.128399999999999</v>
      </c>
      <c r="DS77" s="349">
        <v>0</v>
      </c>
      <c r="DT77" s="288">
        <f t="shared" si="22"/>
        <v>3195.4700000000003</v>
      </c>
      <c r="DU77" s="289">
        <f t="shared" si="22"/>
        <v>3195.4700000000003</v>
      </c>
      <c r="DV77" s="289">
        <f t="shared" si="22"/>
        <v>2378.1900000000005</v>
      </c>
      <c r="DW77" s="289">
        <f t="shared" si="22"/>
        <v>2600.2350999999999</v>
      </c>
      <c r="DX77" s="289">
        <f t="shared" si="22"/>
        <v>0</v>
      </c>
      <c r="DY77" s="289">
        <f t="shared" si="22"/>
        <v>595.23489999999993</v>
      </c>
      <c r="DZ77" s="289">
        <f t="shared" si="22"/>
        <v>595.23489999999993</v>
      </c>
      <c r="EA77" s="349">
        <f t="shared" si="22"/>
        <v>0</v>
      </c>
    </row>
    <row r="78" spans="1:131" ht="12" customHeight="1">
      <c r="A78" s="950">
        <v>22</v>
      </c>
      <c r="B78" s="307" t="s">
        <v>228</v>
      </c>
      <c r="C78" s="308"/>
      <c r="D78" s="309"/>
      <c r="E78" s="350"/>
      <c r="F78" s="350"/>
      <c r="G78" s="310"/>
      <c r="H78" s="310"/>
      <c r="I78" s="311"/>
      <c r="J78" s="310"/>
      <c r="K78" s="312"/>
      <c r="L78" s="313"/>
      <c r="M78" s="314"/>
      <c r="N78" s="314"/>
      <c r="O78" s="314"/>
      <c r="P78" s="314"/>
      <c r="Q78" s="314"/>
      <c r="R78" s="314"/>
      <c r="S78" s="315"/>
      <c r="T78" s="316"/>
      <c r="U78" s="314"/>
      <c r="V78" s="314"/>
      <c r="W78" s="314"/>
      <c r="X78" s="314"/>
      <c r="Y78" s="314"/>
      <c r="Z78" s="314"/>
      <c r="AA78" s="308"/>
      <c r="AB78" s="313"/>
      <c r="AC78" s="314"/>
      <c r="AD78" s="314"/>
      <c r="AE78" s="314"/>
      <c r="AF78" s="314"/>
      <c r="AG78" s="314"/>
      <c r="AH78" s="314"/>
      <c r="AI78" s="315"/>
      <c r="AJ78" s="316"/>
      <c r="AK78" s="314"/>
      <c r="AL78" s="314"/>
      <c r="AM78" s="314"/>
      <c r="AN78" s="314"/>
      <c r="AO78" s="314"/>
      <c r="AP78" s="314"/>
      <c r="AQ78" s="308"/>
      <c r="AR78" s="313"/>
      <c r="AS78" s="314"/>
      <c r="AT78" s="314"/>
      <c r="AU78" s="314"/>
      <c r="AV78" s="314"/>
      <c r="AW78" s="314"/>
      <c r="AX78" s="314"/>
      <c r="AY78" s="315"/>
      <c r="AZ78" s="316"/>
      <c r="BA78" s="314"/>
      <c r="BB78" s="314"/>
      <c r="BC78" s="314"/>
      <c r="BD78" s="314"/>
      <c r="BE78" s="314"/>
      <c r="BF78" s="314"/>
      <c r="BG78" s="308"/>
      <c r="BH78" s="313"/>
      <c r="BI78" s="314"/>
      <c r="BJ78" s="314"/>
      <c r="BK78" s="314"/>
      <c r="BL78" s="314"/>
      <c r="BM78" s="314"/>
      <c r="BN78" s="314"/>
      <c r="BO78" s="315"/>
      <c r="BP78" s="316"/>
      <c r="BQ78" s="314"/>
      <c r="BR78" s="314"/>
      <c r="BS78" s="314"/>
      <c r="BT78" s="314"/>
      <c r="BU78" s="314"/>
      <c r="BV78" s="314"/>
      <c r="BW78" s="308"/>
      <c r="BX78" s="313"/>
      <c r="BY78" s="314"/>
      <c r="BZ78" s="314"/>
      <c r="CA78" s="314"/>
      <c r="CB78" s="314"/>
      <c r="CC78" s="314"/>
      <c r="CD78" s="314"/>
      <c r="CE78" s="315"/>
      <c r="CF78" s="316"/>
      <c r="CG78" s="314"/>
      <c r="CH78" s="314"/>
      <c r="CI78" s="314"/>
      <c r="CJ78" s="314"/>
      <c r="CK78" s="314"/>
      <c r="CL78" s="314"/>
      <c r="CM78" s="308"/>
      <c r="CN78" s="313"/>
      <c r="CO78" s="314"/>
      <c r="CP78" s="314"/>
      <c r="CQ78" s="314"/>
      <c r="CR78" s="314"/>
      <c r="CS78" s="314"/>
      <c r="CT78" s="314"/>
      <c r="CU78" s="315"/>
      <c r="CV78" s="316"/>
      <c r="CW78" s="314"/>
      <c r="CX78" s="314"/>
      <c r="CY78" s="314"/>
      <c r="CZ78" s="314"/>
      <c r="DA78" s="314"/>
      <c r="DB78" s="314"/>
      <c r="DC78" s="308"/>
      <c r="DD78" s="313"/>
      <c r="DE78" s="314"/>
      <c r="DF78" s="314"/>
      <c r="DG78" s="314"/>
      <c r="DH78" s="314"/>
      <c r="DI78" s="314"/>
      <c r="DJ78" s="314"/>
      <c r="DK78" s="315"/>
      <c r="DL78" s="309"/>
      <c r="DM78" s="350"/>
      <c r="DN78" s="350"/>
      <c r="DO78" s="310"/>
      <c r="DP78" s="310"/>
      <c r="DQ78" s="311"/>
      <c r="DR78" s="310"/>
      <c r="DS78" s="312"/>
      <c r="DT78" s="309"/>
      <c r="DU78" s="350"/>
      <c r="DV78" s="350"/>
      <c r="DW78" s="310"/>
      <c r="DX78" s="310"/>
      <c r="DY78" s="311"/>
      <c r="DZ78" s="310"/>
      <c r="EA78" s="312"/>
    </row>
    <row r="79" spans="1:131">
      <c r="A79" s="951"/>
      <c r="B79" s="286" t="s">
        <v>200</v>
      </c>
      <c r="C79" s="317" t="s">
        <v>165</v>
      </c>
      <c r="D79" s="318">
        <v>46.571999999999996</v>
      </c>
      <c r="E79" s="290">
        <v>46.571999999999996</v>
      </c>
      <c r="F79" s="290">
        <v>6.6749999999999998</v>
      </c>
      <c r="G79" s="289">
        <v>29.271999999999995</v>
      </c>
      <c r="H79" s="290">
        <v>0</v>
      </c>
      <c r="I79" s="289">
        <v>17.3</v>
      </c>
      <c r="J79" s="290">
        <v>17.3</v>
      </c>
      <c r="K79" s="291">
        <v>0</v>
      </c>
      <c r="L79" s="319">
        <v>44.437999999999995</v>
      </c>
      <c r="M79" s="320">
        <v>44.437999999999995</v>
      </c>
      <c r="N79" s="320">
        <v>6.3609999999999998</v>
      </c>
      <c r="O79" s="320">
        <v>27.137999999999995</v>
      </c>
      <c r="P79" s="320">
        <v>0</v>
      </c>
      <c r="Q79" s="320">
        <v>17.3</v>
      </c>
      <c r="R79" s="320">
        <v>17.3</v>
      </c>
      <c r="S79" s="321">
        <v>0</v>
      </c>
      <c r="T79" s="322">
        <v>37.855000000000004</v>
      </c>
      <c r="U79" s="320">
        <v>37.855000000000004</v>
      </c>
      <c r="V79" s="320">
        <v>5.8159999999999998</v>
      </c>
      <c r="W79" s="320">
        <v>20.555000000000003</v>
      </c>
      <c r="X79" s="320">
        <v>0</v>
      </c>
      <c r="Y79" s="320">
        <v>17.3</v>
      </c>
      <c r="Z79" s="320">
        <v>17.3</v>
      </c>
      <c r="AA79" s="317">
        <v>0</v>
      </c>
      <c r="AB79" s="319"/>
      <c r="AC79" s="320"/>
      <c r="AD79" s="320"/>
      <c r="AE79" s="320"/>
      <c r="AF79" s="320"/>
      <c r="AG79" s="320"/>
      <c r="AH79" s="320"/>
      <c r="AI79" s="321"/>
      <c r="AJ79" s="322">
        <v>34.445</v>
      </c>
      <c r="AK79" s="320">
        <v>34.445</v>
      </c>
      <c r="AL79" s="320">
        <v>5.39</v>
      </c>
      <c r="AM79" s="320">
        <v>17.145</v>
      </c>
      <c r="AN79" s="320">
        <v>0</v>
      </c>
      <c r="AO79" s="320">
        <v>17.3</v>
      </c>
      <c r="AP79" s="320">
        <v>17.3</v>
      </c>
      <c r="AQ79" s="317">
        <v>0</v>
      </c>
      <c r="AR79" s="319"/>
      <c r="AS79" s="320"/>
      <c r="AT79" s="320"/>
      <c r="AU79" s="320"/>
      <c r="AV79" s="320"/>
      <c r="AW79" s="320"/>
      <c r="AX79" s="320"/>
      <c r="AY79" s="321"/>
      <c r="AZ79" s="322">
        <v>2.488</v>
      </c>
      <c r="BA79" s="320">
        <v>2.488</v>
      </c>
      <c r="BB79" s="320">
        <v>0.68300000000000005</v>
      </c>
      <c r="BC79" s="320">
        <v>-14.812000000000001</v>
      </c>
      <c r="BD79" s="320">
        <v>0</v>
      </c>
      <c r="BE79" s="320">
        <v>17.3</v>
      </c>
      <c r="BF79" s="320">
        <v>17.3</v>
      </c>
      <c r="BG79" s="317">
        <v>0</v>
      </c>
      <c r="BH79" s="319"/>
      <c r="BI79" s="320"/>
      <c r="BJ79" s="320"/>
      <c r="BK79" s="320"/>
      <c r="BL79" s="320"/>
      <c r="BM79" s="320"/>
      <c r="BN79" s="320"/>
      <c r="BO79" s="321"/>
      <c r="BP79" s="322">
        <v>0</v>
      </c>
      <c r="BQ79" s="320">
        <v>0</v>
      </c>
      <c r="BR79" s="320">
        <v>0</v>
      </c>
      <c r="BS79" s="320">
        <v>-17.3</v>
      </c>
      <c r="BT79" s="320">
        <v>0</v>
      </c>
      <c r="BU79" s="320">
        <v>17.3</v>
      </c>
      <c r="BV79" s="320">
        <v>17.3</v>
      </c>
      <c r="BW79" s="317">
        <v>0</v>
      </c>
      <c r="BX79" s="319">
        <v>0</v>
      </c>
      <c r="BY79" s="320">
        <v>0</v>
      </c>
      <c r="BZ79" s="320">
        <v>0</v>
      </c>
      <c r="CA79" s="320">
        <v>-17.3</v>
      </c>
      <c r="CB79" s="320">
        <v>0</v>
      </c>
      <c r="CC79" s="320">
        <v>17.3</v>
      </c>
      <c r="CD79" s="320">
        <v>17.3</v>
      </c>
      <c r="CE79" s="321">
        <v>0</v>
      </c>
      <c r="CF79" s="322">
        <v>0</v>
      </c>
      <c r="CG79" s="320">
        <v>0</v>
      </c>
      <c r="CH79" s="320">
        <v>0</v>
      </c>
      <c r="CI79" s="320">
        <v>-17.3</v>
      </c>
      <c r="CJ79" s="320">
        <v>0</v>
      </c>
      <c r="CK79" s="320">
        <v>17.3</v>
      </c>
      <c r="CL79" s="320">
        <v>17.3</v>
      </c>
      <c r="CM79" s="317">
        <v>0</v>
      </c>
      <c r="CN79" s="319">
        <v>3.0760000000000001</v>
      </c>
      <c r="CO79" s="320">
        <v>3.0760000000000001</v>
      </c>
      <c r="CP79" s="320">
        <v>1.1970000000000001</v>
      </c>
      <c r="CQ79" s="320">
        <v>3.0760000000000001</v>
      </c>
      <c r="CR79" s="320">
        <v>0</v>
      </c>
      <c r="CS79" s="320">
        <v>0</v>
      </c>
      <c r="CT79" s="320">
        <v>0</v>
      </c>
      <c r="CU79" s="321">
        <v>0</v>
      </c>
      <c r="CV79" s="322">
        <v>26.783000000000001</v>
      </c>
      <c r="CW79" s="320">
        <v>26.783000000000001</v>
      </c>
      <c r="CX79" s="320">
        <v>4.6180000000000003</v>
      </c>
      <c r="CY79" s="320">
        <v>9.4830000000000005</v>
      </c>
      <c r="CZ79" s="320">
        <v>0</v>
      </c>
      <c r="DA79" s="320">
        <v>17.3</v>
      </c>
      <c r="DB79" s="320">
        <v>17.3</v>
      </c>
      <c r="DC79" s="317">
        <v>0</v>
      </c>
      <c r="DD79" s="319">
        <v>40.543999999999997</v>
      </c>
      <c r="DE79" s="320">
        <v>40.543999999999997</v>
      </c>
      <c r="DF79" s="320">
        <v>6.0289999999999999</v>
      </c>
      <c r="DG79" s="320">
        <v>23.243999999999996</v>
      </c>
      <c r="DH79" s="320">
        <v>0</v>
      </c>
      <c r="DI79" s="320">
        <v>17.3</v>
      </c>
      <c r="DJ79" s="320">
        <v>17.3</v>
      </c>
      <c r="DK79" s="321">
        <v>0</v>
      </c>
      <c r="DL79" s="318">
        <f>DM79</f>
        <v>59.811999999999998</v>
      </c>
      <c r="DM79" s="290">
        <v>59.811999999999998</v>
      </c>
      <c r="DN79" s="290">
        <v>8.0259999999999998</v>
      </c>
      <c r="DO79" s="289">
        <f>DL79-DP79-DQ79</f>
        <v>21.408000000000001</v>
      </c>
      <c r="DP79" s="290">
        <v>0</v>
      </c>
      <c r="DQ79" s="289">
        <f>DR79+DS79</f>
        <v>38.403999999999996</v>
      </c>
      <c r="DR79" s="290">
        <f>21.104+17.3</f>
        <v>38.403999999999996</v>
      </c>
      <c r="DS79" s="291">
        <v>0</v>
      </c>
      <c r="DT79" s="318">
        <f t="shared" ref="DT79:EA80" si="23">D79+L79+T79+AB79+AJ79+AR79+AZ79+BH79+BP79+BX79+CF79+CN79+CV79+DD79+DL79</f>
        <v>296.01299999999998</v>
      </c>
      <c r="DU79" s="290">
        <f t="shared" si="23"/>
        <v>296.01299999999998</v>
      </c>
      <c r="DV79" s="290">
        <f t="shared" si="23"/>
        <v>44.795000000000002</v>
      </c>
      <c r="DW79" s="289">
        <f t="shared" si="23"/>
        <v>84.608999999999995</v>
      </c>
      <c r="DX79" s="290">
        <f t="shared" si="23"/>
        <v>0</v>
      </c>
      <c r="DY79" s="289">
        <f t="shared" si="23"/>
        <v>211.40400000000002</v>
      </c>
      <c r="DZ79" s="290">
        <f t="shared" si="23"/>
        <v>211.40400000000002</v>
      </c>
      <c r="EA79" s="291">
        <f t="shared" si="23"/>
        <v>0</v>
      </c>
    </row>
    <row r="80" spans="1:131" ht="9" thickBot="1">
      <c r="A80" s="952"/>
      <c r="B80" s="298" t="s">
        <v>201</v>
      </c>
      <c r="C80" s="299" t="s">
        <v>202</v>
      </c>
      <c r="D80" s="300">
        <v>2.35</v>
      </c>
      <c r="E80" s="301">
        <v>2.35</v>
      </c>
      <c r="F80" s="301">
        <v>2.35</v>
      </c>
      <c r="G80" s="301">
        <v>2.35</v>
      </c>
      <c r="H80" s="301">
        <v>0</v>
      </c>
      <c r="I80" s="301">
        <v>0</v>
      </c>
      <c r="J80" s="301">
        <v>0</v>
      </c>
      <c r="K80" s="302">
        <v>0</v>
      </c>
      <c r="L80" s="303">
        <v>2.23</v>
      </c>
      <c r="M80" s="304">
        <v>2.23</v>
      </c>
      <c r="N80" s="304">
        <v>2.23</v>
      </c>
      <c r="O80" s="304">
        <v>2.23</v>
      </c>
      <c r="P80" s="304">
        <v>0</v>
      </c>
      <c r="Q80" s="304">
        <v>0</v>
      </c>
      <c r="R80" s="304">
        <v>0</v>
      </c>
      <c r="S80" s="305">
        <v>0</v>
      </c>
      <c r="T80" s="306">
        <v>2.54</v>
      </c>
      <c r="U80" s="304">
        <v>2.54</v>
      </c>
      <c r="V80" s="304">
        <v>2.54</v>
      </c>
      <c r="W80" s="304">
        <v>2.54</v>
      </c>
      <c r="X80" s="304">
        <v>0</v>
      </c>
      <c r="Y80" s="304">
        <v>0</v>
      </c>
      <c r="Z80" s="304">
        <v>0</v>
      </c>
      <c r="AA80" s="299">
        <v>0</v>
      </c>
      <c r="AB80" s="303"/>
      <c r="AC80" s="304"/>
      <c r="AD80" s="304"/>
      <c r="AE80" s="304"/>
      <c r="AF80" s="304"/>
      <c r="AG80" s="304"/>
      <c r="AH80" s="304"/>
      <c r="AI80" s="305"/>
      <c r="AJ80" s="306">
        <v>2.2999999999999998</v>
      </c>
      <c r="AK80" s="304">
        <v>2.2999999999999998</v>
      </c>
      <c r="AL80" s="304">
        <v>2.2999999999999998</v>
      </c>
      <c r="AM80" s="304">
        <v>2.2999999999999998</v>
      </c>
      <c r="AN80" s="304">
        <v>0</v>
      </c>
      <c r="AO80" s="304">
        <v>0</v>
      </c>
      <c r="AP80" s="304">
        <v>0</v>
      </c>
      <c r="AQ80" s="299">
        <v>0</v>
      </c>
      <c r="AR80" s="303"/>
      <c r="AS80" s="304"/>
      <c r="AT80" s="304"/>
      <c r="AU80" s="304"/>
      <c r="AV80" s="304"/>
      <c r="AW80" s="304"/>
      <c r="AX80" s="304"/>
      <c r="AY80" s="305"/>
      <c r="AZ80" s="306">
        <v>0.42</v>
      </c>
      <c r="BA80" s="304">
        <v>0.42</v>
      </c>
      <c r="BB80" s="304">
        <v>0.42</v>
      </c>
      <c r="BC80" s="304">
        <v>0.42</v>
      </c>
      <c r="BD80" s="304">
        <v>0</v>
      </c>
      <c r="BE80" s="304">
        <v>0</v>
      </c>
      <c r="BF80" s="304">
        <v>0</v>
      </c>
      <c r="BG80" s="299">
        <v>0</v>
      </c>
      <c r="BH80" s="303"/>
      <c r="BI80" s="304"/>
      <c r="BJ80" s="304"/>
      <c r="BK80" s="304"/>
      <c r="BL80" s="304"/>
      <c r="BM80" s="304"/>
      <c r="BN80" s="304"/>
      <c r="BO80" s="305"/>
      <c r="BP80" s="306">
        <v>0</v>
      </c>
      <c r="BQ80" s="304">
        <v>0</v>
      </c>
      <c r="BR80" s="304">
        <v>0</v>
      </c>
      <c r="BS80" s="304">
        <v>0</v>
      </c>
      <c r="BT80" s="304">
        <v>0</v>
      </c>
      <c r="BU80" s="304">
        <v>0</v>
      </c>
      <c r="BV80" s="304">
        <v>0</v>
      </c>
      <c r="BW80" s="299">
        <v>0</v>
      </c>
      <c r="BX80" s="303">
        <v>0</v>
      </c>
      <c r="BY80" s="304">
        <v>0</v>
      </c>
      <c r="BZ80" s="304">
        <v>0</v>
      </c>
      <c r="CA80" s="304">
        <v>0</v>
      </c>
      <c r="CB80" s="304">
        <v>0</v>
      </c>
      <c r="CC80" s="304">
        <v>0</v>
      </c>
      <c r="CD80" s="304">
        <v>0</v>
      </c>
      <c r="CE80" s="305">
        <v>0</v>
      </c>
      <c r="CF80" s="306">
        <v>0</v>
      </c>
      <c r="CG80" s="304">
        <v>0</v>
      </c>
      <c r="CH80" s="304">
        <v>0</v>
      </c>
      <c r="CI80" s="304">
        <v>0</v>
      </c>
      <c r="CJ80" s="304">
        <v>0</v>
      </c>
      <c r="CK80" s="304">
        <v>0</v>
      </c>
      <c r="CL80" s="304">
        <v>0</v>
      </c>
      <c r="CM80" s="299">
        <v>0</v>
      </c>
      <c r="CN80" s="303">
        <v>0.71</v>
      </c>
      <c r="CO80" s="304">
        <v>0.71</v>
      </c>
      <c r="CP80" s="304">
        <v>0.71</v>
      </c>
      <c r="CQ80" s="304">
        <v>0.71</v>
      </c>
      <c r="CR80" s="304">
        <v>0</v>
      </c>
      <c r="CS80" s="304">
        <v>0</v>
      </c>
      <c r="CT80" s="304">
        <v>0</v>
      </c>
      <c r="CU80" s="305">
        <v>0</v>
      </c>
      <c r="CV80" s="306">
        <v>2.38</v>
      </c>
      <c r="CW80" s="304">
        <v>2.38</v>
      </c>
      <c r="CX80" s="304">
        <v>2.38</v>
      </c>
      <c r="CY80" s="304">
        <v>2.38</v>
      </c>
      <c r="CZ80" s="304">
        <v>0</v>
      </c>
      <c r="DA80" s="304">
        <v>0</v>
      </c>
      <c r="DB80" s="304">
        <v>0</v>
      </c>
      <c r="DC80" s="299">
        <v>0</v>
      </c>
      <c r="DD80" s="303">
        <v>2.2999999999999998</v>
      </c>
      <c r="DE80" s="304">
        <v>2.2999999999999998</v>
      </c>
      <c r="DF80" s="304">
        <v>2.2999999999999998</v>
      </c>
      <c r="DG80" s="304">
        <v>2.2999999999999998</v>
      </c>
      <c r="DH80" s="304">
        <v>0</v>
      </c>
      <c r="DI80" s="304">
        <v>0</v>
      </c>
      <c r="DJ80" s="304">
        <v>0</v>
      </c>
      <c r="DK80" s="305">
        <v>0</v>
      </c>
      <c r="DL80" s="300">
        <f>DM80</f>
        <v>2.38</v>
      </c>
      <c r="DM80" s="301">
        <v>2.38</v>
      </c>
      <c r="DN80" s="301">
        <v>2.38</v>
      </c>
      <c r="DO80" s="301">
        <f>DL80-DP80-DQ80</f>
        <v>2.38</v>
      </c>
      <c r="DP80" s="301">
        <v>0</v>
      </c>
      <c r="DQ80" s="301">
        <f>DR80+DS80</f>
        <v>0</v>
      </c>
      <c r="DR80" s="301">
        <v>0</v>
      </c>
      <c r="DS80" s="302">
        <v>0</v>
      </c>
      <c r="DT80" s="300">
        <f t="shared" si="23"/>
        <v>17.61</v>
      </c>
      <c r="DU80" s="301">
        <f t="shared" si="23"/>
        <v>17.61</v>
      </c>
      <c r="DV80" s="301">
        <f t="shared" si="23"/>
        <v>17.61</v>
      </c>
      <c r="DW80" s="301">
        <f t="shared" si="23"/>
        <v>17.61</v>
      </c>
      <c r="DX80" s="301">
        <f t="shared" si="23"/>
        <v>0</v>
      </c>
      <c r="DY80" s="301">
        <f t="shared" si="23"/>
        <v>0</v>
      </c>
      <c r="DZ80" s="301">
        <f t="shared" si="23"/>
        <v>0</v>
      </c>
      <c r="EA80" s="302">
        <f t="shared" si="23"/>
        <v>0</v>
      </c>
    </row>
    <row r="81" spans="1:131" ht="17.25" customHeight="1">
      <c r="A81" s="951">
        <v>23</v>
      </c>
      <c r="B81" s="351" t="s">
        <v>229</v>
      </c>
      <c r="C81" s="352"/>
      <c r="D81" s="353"/>
      <c r="E81" s="354"/>
      <c r="F81" s="354"/>
      <c r="G81" s="354"/>
      <c r="H81" s="354"/>
      <c r="I81" s="354"/>
      <c r="J81" s="354"/>
      <c r="K81" s="355"/>
      <c r="L81" s="353"/>
      <c r="M81" s="354"/>
      <c r="N81" s="354"/>
      <c r="O81" s="354"/>
      <c r="P81" s="354"/>
      <c r="Q81" s="354"/>
      <c r="R81" s="354"/>
      <c r="S81" s="355"/>
      <c r="T81" s="356"/>
      <c r="U81" s="354"/>
      <c r="V81" s="354"/>
      <c r="W81" s="354"/>
      <c r="X81" s="354"/>
      <c r="Y81" s="354"/>
      <c r="Z81" s="354"/>
      <c r="AA81" s="352"/>
      <c r="AB81" s="353"/>
      <c r="AC81" s="354"/>
      <c r="AD81" s="354"/>
      <c r="AE81" s="354"/>
      <c r="AF81" s="354"/>
      <c r="AG81" s="354"/>
      <c r="AH81" s="354"/>
      <c r="AI81" s="355"/>
      <c r="AJ81" s="356"/>
      <c r="AK81" s="354"/>
      <c r="AL81" s="354"/>
      <c r="AM81" s="354"/>
      <c r="AN81" s="354"/>
      <c r="AO81" s="354"/>
      <c r="AP81" s="354"/>
      <c r="AQ81" s="352"/>
      <c r="AR81" s="353"/>
      <c r="AS81" s="354"/>
      <c r="AT81" s="354"/>
      <c r="AU81" s="354"/>
      <c r="AV81" s="354"/>
      <c r="AW81" s="354"/>
      <c r="AX81" s="354"/>
      <c r="AY81" s="355"/>
      <c r="AZ81" s="356"/>
      <c r="BA81" s="354"/>
      <c r="BB81" s="354"/>
      <c r="BC81" s="354"/>
      <c r="BD81" s="354"/>
      <c r="BE81" s="354"/>
      <c r="BF81" s="354"/>
      <c r="BG81" s="352"/>
      <c r="BH81" s="353"/>
      <c r="BI81" s="354"/>
      <c r="BJ81" s="354"/>
      <c r="BK81" s="354"/>
      <c r="BL81" s="354"/>
      <c r="BM81" s="354"/>
      <c r="BN81" s="354"/>
      <c r="BO81" s="355"/>
      <c r="BP81" s="356"/>
      <c r="BQ81" s="354"/>
      <c r="BR81" s="354"/>
      <c r="BS81" s="354"/>
      <c r="BT81" s="354"/>
      <c r="BU81" s="354"/>
      <c r="BV81" s="354"/>
      <c r="BW81" s="352"/>
      <c r="BX81" s="353"/>
      <c r="BY81" s="354"/>
      <c r="BZ81" s="354"/>
      <c r="CA81" s="354"/>
      <c r="CB81" s="354"/>
      <c r="CC81" s="354"/>
      <c r="CD81" s="354"/>
      <c r="CE81" s="355"/>
      <c r="CF81" s="356"/>
      <c r="CG81" s="354"/>
      <c r="CH81" s="354"/>
      <c r="CI81" s="354"/>
      <c r="CJ81" s="354"/>
      <c r="CK81" s="354"/>
      <c r="CL81" s="354"/>
      <c r="CM81" s="352"/>
      <c r="CN81" s="353"/>
      <c r="CO81" s="354"/>
      <c r="CP81" s="354"/>
      <c r="CQ81" s="354"/>
      <c r="CR81" s="354"/>
      <c r="CS81" s="354"/>
      <c r="CT81" s="354"/>
      <c r="CU81" s="355"/>
      <c r="CV81" s="356"/>
      <c r="CW81" s="354"/>
      <c r="CX81" s="354"/>
      <c r="CY81" s="354"/>
      <c r="CZ81" s="354"/>
      <c r="DA81" s="354"/>
      <c r="DB81" s="354"/>
      <c r="DC81" s="352"/>
      <c r="DD81" s="353"/>
      <c r="DE81" s="354"/>
      <c r="DF81" s="354"/>
      <c r="DG81" s="354"/>
      <c r="DH81" s="354"/>
      <c r="DI81" s="354"/>
      <c r="DJ81" s="354"/>
      <c r="DK81" s="355"/>
      <c r="DL81" s="357"/>
      <c r="DM81" s="341"/>
      <c r="DN81" s="341"/>
      <c r="DO81" s="341"/>
      <c r="DP81" s="341"/>
      <c r="DQ81" s="358"/>
      <c r="DR81" s="359"/>
      <c r="DS81" s="360"/>
      <c r="DT81" s="357"/>
      <c r="DU81" s="341"/>
      <c r="DV81" s="341"/>
      <c r="DW81" s="341"/>
      <c r="DX81" s="341"/>
      <c r="DY81" s="358"/>
      <c r="DZ81" s="359"/>
      <c r="EA81" s="360"/>
    </row>
    <row r="82" spans="1:131">
      <c r="A82" s="951"/>
      <c r="B82" s="286" t="s">
        <v>200</v>
      </c>
      <c r="C82" s="317" t="s">
        <v>165</v>
      </c>
      <c r="D82" s="319">
        <v>215554.38</v>
      </c>
      <c r="E82" s="320">
        <v>215554.38</v>
      </c>
      <c r="F82" s="320">
        <v>11928.814506126826</v>
      </c>
      <c r="G82" s="320">
        <v>59841.22291113736</v>
      </c>
      <c r="H82" s="320">
        <v>12.351088862649391</v>
      </c>
      <c r="I82" s="320">
        <v>155700.80599999998</v>
      </c>
      <c r="J82" s="320">
        <v>155429.88499999998</v>
      </c>
      <c r="K82" s="321">
        <v>270.92099999999994</v>
      </c>
      <c r="L82" s="319">
        <v>207566.89</v>
      </c>
      <c r="M82" s="320">
        <v>207566.89</v>
      </c>
      <c r="N82" s="320">
        <v>11348.231064741754</v>
      </c>
      <c r="O82" s="320">
        <v>56653.985055303754</v>
      </c>
      <c r="P82" s="320">
        <v>11.898944696279395</v>
      </c>
      <c r="Q82" s="320">
        <v>150901.00599999999</v>
      </c>
      <c r="R82" s="320">
        <v>150637.149</v>
      </c>
      <c r="S82" s="321">
        <v>263.85699999999997</v>
      </c>
      <c r="T82" s="322">
        <v>178705.67</v>
      </c>
      <c r="U82" s="320">
        <v>178705.67</v>
      </c>
      <c r="V82" s="320">
        <v>10889.554690298968</v>
      </c>
      <c r="W82" s="320">
        <v>56699.620507421161</v>
      </c>
      <c r="X82" s="320">
        <v>10.728492578831501</v>
      </c>
      <c r="Y82" s="320">
        <v>121995.32100000001</v>
      </c>
      <c r="Z82" s="320">
        <v>121772.74400000001</v>
      </c>
      <c r="AA82" s="317">
        <v>222.577</v>
      </c>
      <c r="AB82" s="319">
        <v>84.299999999988358</v>
      </c>
      <c r="AC82" s="320">
        <v>84.299999999988358</v>
      </c>
      <c r="AD82" s="320">
        <v>0</v>
      </c>
      <c r="AE82" s="320">
        <v>84.299999999988358</v>
      </c>
      <c r="AF82" s="320">
        <v>0</v>
      </c>
      <c r="AG82" s="320">
        <v>0</v>
      </c>
      <c r="AH82" s="320">
        <v>0</v>
      </c>
      <c r="AI82" s="321">
        <v>0</v>
      </c>
      <c r="AJ82" s="322">
        <v>153127.57999999999</v>
      </c>
      <c r="AK82" s="320">
        <v>153127.57999999999</v>
      </c>
      <c r="AL82" s="320">
        <v>10058.142168922341</v>
      </c>
      <c r="AM82" s="320">
        <v>31576.953518712515</v>
      </c>
      <c r="AN82" s="320">
        <v>9.6074812874815585</v>
      </c>
      <c r="AO82" s="320">
        <v>121541.019</v>
      </c>
      <c r="AP82" s="320">
        <v>121349.75999999999</v>
      </c>
      <c r="AQ82" s="317">
        <v>191.25899999999999</v>
      </c>
      <c r="AR82" s="319"/>
      <c r="AS82" s="320"/>
      <c r="AT82" s="320"/>
      <c r="AU82" s="320"/>
      <c r="AV82" s="320"/>
      <c r="AW82" s="320"/>
      <c r="AX82" s="320"/>
      <c r="AY82" s="321"/>
      <c r="AZ82" s="322">
        <v>58497.13</v>
      </c>
      <c r="BA82" s="320">
        <v>58497.13</v>
      </c>
      <c r="BB82" s="320">
        <v>10369.40744493093</v>
      </c>
      <c r="BC82" s="320">
        <v>-38539.450546567554</v>
      </c>
      <c r="BD82" s="320">
        <v>1.9535465675607746</v>
      </c>
      <c r="BE82" s="320">
        <v>97034.626999999993</v>
      </c>
      <c r="BF82" s="320">
        <v>96980.395999999993</v>
      </c>
      <c r="BG82" s="317">
        <v>54.231000000000002</v>
      </c>
      <c r="BH82" s="319"/>
      <c r="BI82" s="320"/>
      <c r="BJ82" s="320"/>
      <c r="BK82" s="320"/>
      <c r="BL82" s="320"/>
      <c r="BM82" s="320"/>
      <c r="BN82" s="320"/>
      <c r="BO82" s="321"/>
      <c r="BP82" s="322">
        <v>29790.02</v>
      </c>
      <c r="BQ82" s="320">
        <v>29790.02</v>
      </c>
      <c r="BR82" s="320">
        <v>9533.0546262897496</v>
      </c>
      <c r="BS82" s="320">
        <v>-61809.011130290135</v>
      </c>
      <c r="BT82" s="320">
        <v>0.35813029014300007</v>
      </c>
      <c r="BU82" s="320">
        <v>91598.672999999995</v>
      </c>
      <c r="BV82" s="320">
        <v>91577.707999999999</v>
      </c>
      <c r="BW82" s="317">
        <v>20.965</v>
      </c>
      <c r="BX82" s="319">
        <v>28424.79</v>
      </c>
      <c r="BY82" s="320">
        <v>28424.79</v>
      </c>
      <c r="BZ82" s="320">
        <v>9350.9121510747682</v>
      </c>
      <c r="CA82" s="320">
        <v>-61140.169934365098</v>
      </c>
      <c r="CB82" s="320">
        <v>0.27993436509398129</v>
      </c>
      <c r="CC82" s="320">
        <v>89564.680000000008</v>
      </c>
      <c r="CD82" s="320">
        <v>89545.645000000004</v>
      </c>
      <c r="CE82" s="321">
        <v>19.034999999999997</v>
      </c>
      <c r="CF82" s="322">
        <v>27042.15</v>
      </c>
      <c r="CG82" s="320">
        <v>27042.15</v>
      </c>
      <c r="CH82" s="320">
        <v>9338.8564989391998</v>
      </c>
      <c r="CI82" s="320">
        <v>-62030.334643328155</v>
      </c>
      <c r="CJ82" s="320">
        <v>0.43264332814491246</v>
      </c>
      <c r="CK82" s="320">
        <v>89072.052000000011</v>
      </c>
      <c r="CL82" s="320">
        <v>89049.10500000001</v>
      </c>
      <c r="CM82" s="317">
        <v>22.946999999999999</v>
      </c>
      <c r="CN82" s="319">
        <v>58124.73</v>
      </c>
      <c r="CO82" s="320">
        <v>58124.73</v>
      </c>
      <c r="CP82" s="320">
        <v>9239.6197257291442</v>
      </c>
      <c r="CQ82" s="320">
        <v>22369.345788491519</v>
      </c>
      <c r="CR82" s="320">
        <v>2.7492115084799233</v>
      </c>
      <c r="CS82" s="320">
        <v>35752.635000000002</v>
      </c>
      <c r="CT82" s="320">
        <v>35710.863000000005</v>
      </c>
      <c r="CU82" s="321">
        <v>41.772000000000006</v>
      </c>
      <c r="CV82" s="322">
        <v>139401.54</v>
      </c>
      <c r="CW82" s="320">
        <v>139401.54</v>
      </c>
      <c r="CX82" s="320">
        <v>9592.0507912195699</v>
      </c>
      <c r="CY82" s="320">
        <v>18578.112859197834</v>
      </c>
      <c r="CZ82" s="320">
        <v>9.5351408021916058</v>
      </c>
      <c r="DA82" s="320">
        <v>120813.89199999999</v>
      </c>
      <c r="DB82" s="320">
        <v>120659.764</v>
      </c>
      <c r="DC82" s="317">
        <v>154.12799999999999</v>
      </c>
      <c r="DD82" s="319">
        <v>182945.902</v>
      </c>
      <c r="DE82" s="320">
        <v>182945.902</v>
      </c>
      <c r="DF82" s="320">
        <v>10616.257596741078</v>
      </c>
      <c r="DG82" s="320">
        <v>50499.783925587864</v>
      </c>
      <c r="DH82" s="320">
        <v>11.646074412117965</v>
      </c>
      <c r="DI82" s="320">
        <v>132434.47200000001</v>
      </c>
      <c r="DJ82" s="320">
        <v>132235.109</v>
      </c>
      <c r="DK82" s="321">
        <v>199.363</v>
      </c>
      <c r="DL82" s="318">
        <v>267449.60499999998</v>
      </c>
      <c r="DM82" s="290">
        <f>DL82</f>
        <v>267449.60499999998</v>
      </c>
      <c r="DN82" s="289">
        <v>13292.795702758531</v>
      </c>
      <c r="DO82" s="289">
        <f>DL82-DP82-DQ82</f>
        <v>51212.600563953165</v>
      </c>
      <c r="DP82" s="290">
        <v>17.473436046824233</v>
      </c>
      <c r="DQ82" s="289">
        <f>DR82+DS82</f>
        <v>216219.53100000002</v>
      </c>
      <c r="DR82" s="290">
        <f>152906.48+63021.554-28.973</f>
        <v>215899.06100000002</v>
      </c>
      <c r="DS82" s="291">
        <f>DS85+DS87+DS89+DS91</f>
        <v>320.47000000000003</v>
      </c>
      <c r="DT82" s="318">
        <f t="shared" ref="DT82:EA92" si="24">D82+L82+T82+AB82+AJ82+AR82+AZ82+BH82+BP82+BX82+CF82+CN82+CV82+DD82+DL82</f>
        <v>1546714.6869999999</v>
      </c>
      <c r="DU82" s="290">
        <f t="shared" si="24"/>
        <v>1546714.6869999999</v>
      </c>
      <c r="DV82" s="289">
        <f t="shared" si="24"/>
        <v>125557.69696777289</v>
      </c>
      <c r="DW82" s="289">
        <f t="shared" si="24"/>
        <v>123996.9588752542</v>
      </c>
      <c r="DX82" s="290">
        <f t="shared" si="24"/>
        <v>89.014124745798242</v>
      </c>
      <c r="DY82" s="289">
        <f t="shared" si="24"/>
        <v>1422628.7140000002</v>
      </c>
      <c r="DZ82" s="290">
        <f t="shared" si="24"/>
        <v>1420847.1889999998</v>
      </c>
      <c r="EA82" s="291">
        <f>K82+S82+AA82+AI82+AQ82+AY82+BG82+BO82+BW82+CE82+CM82+CU82+DC82+DK82+DS82</f>
        <v>1781.5249999999999</v>
      </c>
    </row>
    <row r="83" spans="1:131" s="329" customFormat="1">
      <c r="A83" s="953"/>
      <c r="B83" s="348" t="s">
        <v>206</v>
      </c>
      <c r="C83" s="287" t="s">
        <v>202</v>
      </c>
      <c r="D83" s="292">
        <v>361658.3</v>
      </c>
      <c r="E83" s="293">
        <v>361658.3</v>
      </c>
      <c r="F83" s="293">
        <v>14655.987376272356</v>
      </c>
      <c r="G83" s="293">
        <v>79612.295999999973</v>
      </c>
      <c r="H83" s="293">
        <v>12.678000000000001</v>
      </c>
      <c r="I83" s="293">
        <v>282033.326</v>
      </c>
      <c r="J83" s="293">
        <v>281630.13099999999</v>
      </c>
      <c r="K83" s="294">
        <v>403.19499999999999</v>
      </c>
      <c r="L83" s="292">
        <v>339812.8</v>
      </c>
      <c r="M83" s="293">
        <v>339812.8</v>
      </c>
      <c r="N83" s="293">
        <v>14314.346868125755</v>
      </c>
      <c r="O83" s="293">
        <v>48302.312000000034</v>
      </c>
      <c r="P83" s="293">
        <v>10.811999999999999</v>
      </c>
      <c r="Q83" s="293">
        <v>291499.67599999998</v>
      </c>
      <c r="R83" s="293">
        <v>291032.49</v>
      </c>
      <c r="S83" s="294">
        <v>467.18599999999998</v>
      </c>
      <c r="T83" s="295">
        <v>412580.3</v>
      </c>
      <c r="U83" s="293">
        <v>412580.3</v>
      </c>
      <c r="V83" s="293">
        <v>14855.917760319631</v>
      </c>
      <c r="W83" s="293">
        <v>103744.31400000001</v>
      </c>
      <c r="X83" s="293">
        <v>9.4699999999999989</v>
      </c>
      <c r="Y83" s="293">
        <v>308826.516</v>
      </c>
      <c r="Z83" s="293">
        <v>308395.02100000001</v>
      </c>
      <c r="AA83" s="287">
        <v>431.495</v>
      </c>
      <c r="AB83" s="292">
        <v>-489</v>
      </c>
      <c r="AC83" s="293">
        <v>-489</v>
      </c>
      <c r="AD83" s="293">
        <v>0</v>
      </c>
      <c r="AE83" s="293">
        <v>-489</v>
      </c>
      <c r="AF83" s="293">
        <v>0</v>
      </c>
      <c r="AG83" s="293">
        <v>0</v>
      </c>
      <c r="AH83" s="293">
        <v>0</v>
      </c>
      <c r="AI83" s="294">
        <v>0</v>
      </c>
      <c r="AJ83" s="295">
        <v>339183.1</v>
      </c>
      <c r="AK83" s="293">
        <v>339183.1</v>
      </c>
      <c r="AL83" s="293">
        <v>14433.903</v>
      </c>
      <c r="AM83" s="293">
        <v>15505.670999999973</v>
      </c>
      <c r="AN83" s="293">
        <v>6.88</v>
      </c>
      <c r="AO83" s="293">
        <v>323670.549</v>
      </c>
      <c r="AP83" s="293">
        <v>323397.799</v>
      </c>
      <c r="AQ83" s="287">
        <v>272.75</v>
      </c>
      <c r="AR83" s="292"/>
      <c r="AS83" s="293"/>
      <c r="AT83" s="293"/>
      <c r="AU83" s="293"/>
      <c r="AV83" s="293"/>
      <c r="AW83" s="293"/>
      <c r="AX83" s="293"/>
      <c r="AY83" s="294"/>
      <c r="AZ83" s="295">
        <v>335081.7</v>
      </c>
      <c r="BA83" s="293">
        <v>335081.7</v>
      </c>
      <c r="BB83" s="293">
        <v>15178.869000000001</v>
      </c>
      <c r="BC83" s="293">
        <v>25612.594999999972</v>
      </c>
      <c r="BD83" s="293">
        <v>9.8019999999999996</v>
      </c>
      <c r="BE83" s="293">
        <v>309459.30300000001</v>
      </c>
      <c r="BF83" s="293">
        <v>309154.636</v>
      </c>
      <c r="BG83" s="287">
        <v>304.66699999999997</v>
      </c>
      <c r="BH83" s="292"/>
      <c r="BI83" s="293"/>
      <c r="BJ83" s="293"/>
      <c r="BK83" s="293"/>
      <c r="BL83" s="293"/>
      <c r="BM83" s="293"/>
      <c r="BN83" s="293"/>
      <c r="BO83" s="294"/>
      <c r="BP83" s="295">
        <v>291831</v>
      </c>
      <c r="BQ83" s="293">
        <v>291831</v>
      </c>
      <c r="BR83" s="293">
        <v>14282.133</v>
      </c>
      <c r="BS83" s="293">
        <v>4486.5210000000079</v>
      </c>
      <c r="BT83" s="293">
        <v>7.9720000000000004</v>
      </c>
      <c r="BU83" s="293">
        <v>287336.50699999998</v>
      </c>
      <c r="BV83" s="293">
        <v>287091.52899999998</v>
      </c>
      <c r="BW83" s="287">
        <v>244.97800000000001</v>
      </c>
      <c r="BX83" s="292">
        <v>266458</v>
      </c>
      <c r="BY83" s="293">
        <v>266458</v>
      </c>
      <c r="BZ83" s="293">
        <v>14687.886999999999</v>
      </c>
      <c r="CA83" s="293">
        <v>2173.9610000000102</v>
      </c>
      <c r="CB83" s="293">
        <v>6.3140000000000001</v>
      </c>
      <c r="CC83" s="293">
        <v>264277.72499999998</v>
      </c>
      <c r="CD83" s="293">
        <v>264049.50099999999</v>
      </c>
      <c r="CE83" s="294">
        <v>228.22399999999999</v>
      </c>
      <c r="CF83" s="295">
        <v>272687.7</v>
      </c>
      <c r="CG83" s="293">
        <v>272687.7</v>
      </c>
      <c r="CH83" s="293">
        <v>15020.376999999999</v>
      </c>
      <c r="CI83" s="293">
        <v>16912.181000000041</v>
      </c>
      <c r="CJ83" s="293">
        <v>9.66</v>
      </c>
      <c r="CK83" s="293">
        <v>255765.859</v>
      </c>
      <c r="CL83" s="293">
        <v>255501.72500000001</v>
      </c>
      <c r="CM83" s="287">
        <v>264.13400000000001</v>
      </c>
      <c r="CN83" s="292">
        <v>293345.8</v>
      </c>
      <c r="CO83" s="293">
        <v>293345.8</v>
      </c>
      <c r="CP83" s="293">
        <v>15462.899000000001</v>
      </c>
      <c r="CQ83" s="293">
        <v>167936.092</v>
      </c>
      <c r="CR83" s="293">
        <v>9.5939999999999994</v>
      </c>
      <c r="CS83" s="293">
        <v>125400.114</v>
      </c>
      <c r="CT83" s="293">
        <v>125087.83</v>
      </c>
      <c r="CU83" s="294">
        <v>312.28400000000005</v>
      </c>
      <c r="CV83" s="295">
        <v>313612.40000000002</v>
      </c>
      <c r="CW83" s="293">
        <v>313612.40000000002</v>
      </c>
      <c r="CX83" s="293">
        <v>17820.075892250075</v>
      </c>
      <c r="CY83" s="293">
        <v>5826.1729999999516</v>
      </c>
      <c r="CZ83" s="293">
        <v>7.0139999999999993</v>
      </c>
      <c r="DA83" s="293">
        <v>307779.21300000005</v>
      </c>
      <c r="DB83" s="293">
        <v>307433.66100000002</v>
      </c>
      <c r="DC83" s="287">
        <v>345.55199999999996</v>
      </c>
      <c r="DD83" s="292">
        <v>288362.04100000003</v>
      </c>
      <c r="DE83" s="293">
        <v>288362.04100000003</v>
      </c>
      <c r="DF83" s="293">
        <v>15315.977428919306</v>
      </c>
      <c r="DG83" s="293">
        <v>-18376.990000000049</v>
      </c>
      <c r="DH83" s="293">
        <v>12.112</v>
      </c>
      <c r="DI83" s="293">
        <v>306726.91900000005</v>
      </c>
      <c r="DJ83" s="293">
        <v>306409.48600000003</v>
      </c>
      <c r="DK83" s="294">
        <v>317.43299999999999</v>
      </c>
      <c r="DL83" s="288">
        <v>256302.06299999999</v>
      </c>
      <c r="DM83" s="290">
        <f>DL83</f>
        <v>256302.06299999999</v>
      </c>
      <c r="DN83" s="289">
        <v>15245.786456202526</v>
      </c>
      <c r="DO83" s="290">
        <f>DL83-DP83-DQ83</f>
        <v>-194658.35299999994</v>
      </c>
      <c r="DP83" s="290">
        <v>14.416</v>
      </c>
      <c r="DQ83" s="289">
        <f>DR83+DS83</f>
        <v>450945.99999999994</v>
      </c>
      <c r="DR83" s="290">
        <f>298470.017+152091.99-50.693</f>
        <v>450511.31399999995</v>
      </c>
      <c r="DS83" s="291">
        <f>DS86+DS88+DS90+DS92</f>
        <v>434.68599999999998</v>
      </c>
      <c r="DT83" s="288">
        <f t="shared" si="24"/>
        <v>3770426.2040000004</v>
      </c>
      <c r="DU83" s="290">
        <f t="shared" si="24"/>
        <v>3770426.2040000004</v>
      </c>
      <c r="DV83" s="289">
        <f t="shared" si="24"/>
        <v>181274.15978208967</v>
      </c>
      <c r="DW83" s="290">
        <f t="shared" si="24"/>
        <v>256587.77299999999</v>
      </c>
      <c r="DX83" s="290">
        <f t="shared" si="24"/>
        <v>116.72399999999999</v>
      </c>
      <c r="DY83" s="289">
        <f t="shared" si="24"/>
        <v>3513721.7070000004</v>
      </c>
      <c r="DZ83" s="290">
        <f t="shared" si="24"/>
        <v>3509695.1229999997</v>
      </c>
      <c r="EA83" s="291">
        <f t="shared" si="24"/>
        <v>4026.5840000000003</v>
      </c>
    </row>
    <row r="84" spans="1:131">
      <c r="A84" s="954">
        <v>23.1</v>
      </c>
      <c r="B84" s="286" t="s">
        <v>217</v>
      </c>
      <c r="C84" s="317"/>
      <c r="D84" s="319"/>
      <c r="E84" s="320"/>
      <c r="F84" s="320"/>
      <c r="G84" s="320"/>
      <c r="H84" s="320"/>
      <c r="I84" s="320"/>
      <c r="J84" s="320"/>
      <c r="K84" s="321"/>
      <c r="L84" s="319"/>
      <c r="M84" s="320"/>
      <c r="N84" s="320"/>
      <c r="O84" s="320"/>
      <c r="P84" s="320"/>
      <c r="Q84" s="320"/>
      <c r="R84" s="320"/>
      <c r="S84" s="321"/>
      <c r="T84" s="322"/>
      <c r="U84" s="320"/>
      <c r="V84" s="320"/>
      <c r="W84" s="320"/>
      <c r="X84" s="320"/>
      <c r="Y84" s="320"/>
      <c r="Z84" s="320"/>
      <c r="AA84" s="317"/>
      <c r="AB84" s="319"/>
      <c r="AC84" s="320"/>
      <c r="AD84" s="320"/>
      <c r="AE84" s="320"/>
      <c r="AF84" s="320"/>
      <c r="AG84" s="320"/>
      <c r="AH84" s="320"/>
      <c r="AI84" s="321"/>
      <c r="AJ84" s="322"/>
      <c r="AK84" s="320"/>
      <c r="AL84" s="320"/>
      <c r="AM84" s="320"/>
      <c r="AN84" s="320"/>
      <c r="AO84" s="320"/>
      <c r="AP84" s="320"/>
      <c r="AQ84" s="317"/>
      <c r="AR84" s="319"/>
      <c r="AS84" s="320"/>
      <c r="AT84" s="320"/>
      <c r="AU84" s="320"/>
      <c r="AV84" s="320"/>
      <c r="AW84" s="320"/>
      <c r="AX84" s="320"/>
      <c r="AY84" s="321"/>
      <c r="AZ84" s="322"/>
      <c r="BA84" s="320"/>
      <c r="BB84" s="320"/>
      <c r="BC84" s="320"/>
      <c r="BD84" s="320"/>
      <c r="BE84" s="320"/>
      <c r="BF84" s="320"/>
      <c r="BG84" s="317"/>
      <c r="BH84" s="319"/>
      <c r="BI84" s="320"/>
      <c r="BJ84" s="320"/>
      <c r="BK84" s="320"/>
      <c r="BL84" s="320"/>
      <c r="BM84" s="320"/>
      <c r="BN84" s="320"/>
      <c r="BO84" s="321"/>
      <c r="BP84" s="322"/>
      <c r="BQ84" s="320"/>
      <c r="BR84" s="320"/>
      <c r="BS84" s="320"/>
      <c r="BT84" s="320"/>
      <c r="BU84" s="320"/>
      <c r="BV84" s="320"/>
      <c r="BW84" s="317"/>
      <c r="BX84" s="319"/>
      <c r="BY84" s="320"/>
      <c r="BZ84" s="320"/>
      <c r="CA84" s="320"/>
      <c r="CB84" s="320"/>
      <c r="CC84" s="320"/>
      <c r="CD84" s="320"/>
      <c r="CE84" s="321"/>
      <c r="CF84" s="322"/>
      <c r="CG84" s="320"/>
      <c r="CH84" s="320"/>
      <c r="CI84" s="320"/>
      <c r="CJ84" s="320"/>
      <c r="CK84" s="320"/>
      <c r="CL84" s="320"/>
      <c r="CM84" s="317"/>
      <c r="CN84" s="319"/>
      <c r="CO84" s="320"/>
      <c r="CP84" s="320"/>
      <c r="CQ84" s="320"/>
      <c r="CR84" s="320"/>
      <c r="CS84" s="320"/>
      <c r="CT84" s="320"/>
      <c r="CU84" s="321"/>
      <c r="CV84" s="322"/>
      <c r="CW84" s="320"/>
      <c r="CX84" s="320"/>
      <c r="CY84" s="320"/>
      <c r="CZ84" s="320"/>
      <c r="DA84" s="320"/>
      <c r="DB84" s="320"/>
      <c r="DC84" s="317"/>
      <c r="DD84" s="319"/>
      <c r="DE84" s="320"/>
      <c r="DF84" s="320"/>
      <c r="DG84" s="320"/>
      <c r="DH84" s="320"/>
      <c r="DI84" s="320"/>
      <c r="DJ84" s="320"/>
      <c r="DK84" s="321"/>
      <c r="DL84" s="318"/>
      <c r="DM84" s="290"/>
      <c r="DN84" s="289"/>
      <c r="DO84" s="289"/>
      <c r="DP84" s="290"/>
      <c r="DQ84" s="361"/>
      <c r="DR84" s="362"/>
      <c r="DS84" s="363"/>
      <c r="DT84" s="318">
        <f t="shared" si="24"/>
        <v>0</v>
      </c>
      <c r="DU84" s="290">
        <f t="shared" si="24"/>
        <v>0</v>
      </c>
      <c r="DV84" s="289">
        <f t="shared" si="24"/>
        <v>0</v>
      </c>
      <c r="DW84" s="289">
        <f t="shared" si="24"/>
        <v>0</v>
      </c>
      <c r="DX84" s="290">
        <f t="shared" si="24"/>
        <v>0</v>
      </c>
      <c r="DY84" s="361">
        <f t="shared" si="24"/>
        <v>0</v>
      </c>
      <c r="DZ84" s="362">
        <f t="shared" si="24"/>
        <v>0</v>
      </c>
      <c r="EA84" s="363">
        <f t="shared" si="24"/>
        <v>0</v>
      </c>
    </row>
    <row r="85" spans="1:131">
      <c r="A85" s="951"/>
      <c r="B85" s="955" t="s">
        <v>230</v>
      </c>
      <c r="C85" s="317" t="s">
        <v>165</v>
      </c>
      <c r="D85" s="292">
        <v>232.34399999999999</v>
      </c>
      <c r="E85" s="293">
        <v>232.34399999999999</v>
      </c>
      <c r="F85" s="293">
        <v>0</v>
      </c>
      <c r="G85" s="293">
        <v>0</v>
      </c>
      <c r="H85" s="293">
        <v>0</v>
      </c>
      <c r="I85" s="293">
        <v>232.34399999999999</v>
      </c>
      <c r="J85" s="293">
        <v>0</v>
      </c>
      <c r="K85" s="294">
        <v>232.34399999999999</v>
      </c>
      <c r="L85" s="292">
        <v>227.017</v>
      </c>
      <c r="M85" s="293">
        <v>227.017</v>
      </c>
      <c r="N85" s="293">
        <v>0</v>
      </c>
      <c r="O85" s="293">
        <v>0</v>
      </c>
      <c r="P85" s="293">
        <v>0</v>
      </c>
      <c r="Q85" s="293">
        <v>227.017</v>
      </c>
      <c r="R85" s="293">
        <v>0</v>
      </c>
      <c r="S85" s="294">
        <v>227.017</v>
      </c>
      <c r="T85" s="295">
        <v>191.393</v>
      </c>
      <c r="U85" s="293">
        <v>191.393</v>
      </c>
      <c r="V85" s="293">
        <v>0</v>
      </c>
      <c r="W85" s="293">
        <v>0</v>
      </c>
      <c r="X85" s="293">
        <v>0</v>
      </c>
      <c r="Y85" s="293">
        <v>191.393</v>
      </c>
      <c r="Z85" s="293">
        <v>0</v>
      </c>
      <c r="AA85" s="287">
        <v>191.393</v>
      </c>
      <c r="AB85" s="292"/>
      <c r="AC85" s="293"/>
      <c r="AD85" s="293"/>
      <c r="AE85" s="293"/>
      <c r="AF85" s="293"/>
      <c r="AG85" s="293"/>
      <c r="AH85" s="293"/>
      <c r="AI85" s="294"/>
      <c r="AJ85" s="295">
        <v>166.291</v>
      </c>
      <c r="AK85" s="293">
        <v>166.291</v>
      </c>
      <c r="AL85" s="293">
        <v>0</v>
      </c>
      <c r="AM85" s="293">
        <v>0</v>
      </c>
      <c r="AN85" s="293">
        <v>0</v>
      </c>
      <c r="AO85" s="293">
        <v>166.291</v>
      </c>
      <c r="AP85" s="293">
        <v>0</v>
      </c>
      <c r="AQ85" s="287">
        <v>166.291</v>
      </c>
      <c r="AR85" s="292"/>
      <c r="AS85" s="293"/>
      <c r="AT85" s="293"/>
      <c r="AU85" s="293"/>
      <c r="AV85" s="293"/>
      <c r="AW85" s="293"/>
      <c r="AX85" s="293"/>
      <c r="AY85" s="294"/>
      <c r="AZ85" s="295">
        <v>44.523000000000003</v>
      </c>
      <c r="BA85" s="293">
        <v>44.523000000000003</v>
      </c>
      <c r="BB85" s="293">
        <v>0</v>
      </c>
      <c r="BC85" s="293">
        <v>0</v>
      </c>
      <c r="BD85" s="293">
        <v>0</v>
      </c>
      <c r="BE85" s="293">
        <v>44.523000000000003</v>
      </c>
      <c r="BF85" s="293">
        <v>0</v>
      </c>
      <c r="BG85" s="287">
        <v>44.523000000000003</v>
      </c>
      <c r="BH85" s="292"/>
      <c r="BI85" s="293"/>
      <c r="BJ85" s="293"/>
      <c r="BK85" s="293"/>
      <c r="BL85" s="293"/>
      <c r="BM85" s="293"/>
      <c r="BN85" s="293"/>
      <c r="BO85" s="294"/>
      <c r="BP85" s="295">
        <v>17.82</v>
      </c>
      <c r="BQ85" s="293">
        <v>17.82</v>
      </c>
      <c r="BR85" s="293">
        <v>0</v>
      </c>
      <c r="BS85" s="293">
        <v>0</v>
      </c>
      <c r="BT85" s="293">
        <v>0</v>
      </c>
      <c r="BU85" s="293">
        <v>17.82</v>
      </c>
      <c r="BV85" s="293">
        <v>0</v>
      </c>
      <c r="BW85" s="287">
        <v>17.82</v>
      </c>
      <c r="BX85" s="292">
        <v>15.978999999999999</v>
      </c>
      <c r="BY85" s="293">
        <v>15.978999999999999</v>
      </c>
      <c r="BZ85" s="293">
        <v>0</v>
      </c>
      <c r="CA85" s="293">
        <v>0</v>
      </c>
      <c r="CB85" s="293">
        <v>0</v>
      </c>
      <c r="CC85" s="293">
        <v>15.978999999999999</v>
      </c>
      <c r="CD85" s="293">
        <v>0</v>
      </c>
      <c r="CE85" s="294">
        <v>15.978999999999999</v>
      </c>
      <c r="CF85" s="295">
        <v>18.641999999999999</v>
      </c>
      <c r="CG85" s="293">
        <v>18.641999999999999</v>
      </c>
      <c r="CH85" s="293">
        <v>0</v>
      </c>
      <c r="CI85" s="293">
        <v>0</v>
      </c>
      <c r="CJ85" s="293">
        <v>0</v>
      </c>
      <c r="CK85" s="293">
        <v>18.641999999999999</v>
      </c>
      <c r="CL85" s="293">
        <v>0</v>
      </c>
      <c r="CM85" s="287">
        <v>18.641999999999999</v>
      </c>
      <c r="CN85" s="292">
        <v>36.929000000000002</v>
      </c>
      <c r="CO85" s="293">
        <v>36.929000000000002</v>
      </c>
      <c r="CP85" s="293">
        <v>0</v>
      </c>
      <c r="CQ85" s="293">
        <v>36.929000000000002</v>
      </c>
      <c r="CR85" s="293">
        <v>0</v>
      </c>
      <c r="CS85" s="293"/>
      <c r="CT85" s="293">
        <v>0</v>
      </c>
      <c r="CU85" s="294">
        <v>36.929000000000002</v>
      </c>
      <c r="CV85" s="295">
        <v>136.02199999999999</v>
      </c>
      <c r="CW85" s="293">
        <v>136.02199999999999</v>
      </c>
      <c r="CX85" s="293">
        <v>0</v>
      </c>
      <c r="CY85" s="293">
        <v>0</v>
      </c>
      <c r="CZ85" s="293">
        <v>0</v>
      </c>
      <c r="DA85" s="293">
        <v>136.02199999999999</v>
      </c>
      <c r="DB85" s="293">
        <v>0</v>
      </c>
      <c r="DC85" s="287">
        <v>136.02199999999999</v>
      </c>
      <c r="DD85" s="292">
        <v>172.876</v>
      </c>
      <c r="DE85" s="293">
        <v>172.876</v>
      </c>
      <c r="DF85" s="293">
        <v>0</v>
      </c>
      <c r="DG85" s="293">
        <v>0</v>
      </c>
      <c r="DH85" s="293">
        <v>0</v>
      </c>
      <c r="DI85" s="293">
        <v>172.876</v>
      </c>
      <c r="DJ85" s="293">
        <v>0</v>
      </c>
      <c r="DK85" s="294">
        <v>172.876</v>
      </c>
      <c r="DL85" s="288">
        <f>DS85</f>
        <v>276.745</v>
      </c>
      <c r="DM85" s="364">
        <f>DL85</f>
        <v>276.745</v>
      </c>
      <c r="DN85" s="290">
        <v>0</v>
      </c>
      <c r="DO85" s="289">
        <f>DL85-DP85-DQ85</f>
        <v>0</v>
      </c>
      <c r="DP85" s="290">
        <v>0</v>
      </c>
      <c r="DQ85" s="289">
        <f t="shared" ref="DQ85:DQ92" si="25">DR85+DS85</f>
        <v>276.745</v>
      </c>
      <c r="DR85" s="290">
        <v>0</v>
      </c>
      <c r="DS85" s="365">
        <v>276.745</v>
      </c>
      <c r="DT85" s="288">
        <f t="shared" si="24"/>
        <v>1536.5810000000001</v>
      </c>
      <c r="DU85" s="364">
        <f t="shared" si="24"/>
        <v>1536.5810000000001</v>
      </c>
      <c r="DV85" s="290">
        <f t="shared" si="24"/>
        <v>0</v>
      </c>
      <c r="DW85" s="289">
        <f t="shared" si="24"/>
        <v>36.929000000000002</v>
      </c>
      <c r="DX85" s="290">
        <f t="shared" si="24"/>
        <v>0</v>
      </c>
      <c r="DY85" s="289">
        <f t="shared" si="24"/>
        <v>1499.652</v>
      </c>
      <c r="DZ85" s="290">
        <f t="shared" si="24"/>
        <v>0</v>
      </c>
      <c r="EA85" s="365">
        <f t="shared" si="24"/>
        <v>1536.5810000000001</v>
      </c>
    </row>
    <row r="86" spans="1:131">
      <c r="A86" s="951"/>
      <c r="B86" s="956"/>
      <c r="C86" s="287" t="s">
        <v>202</v>
      </c>
      <c r="D86" s="292">
        <v>306.87</v>
      </c>
      <c r="E86" s="293">
        <v>306.87</v>
      </c>
      <c r="F86" s="293">
        <v>0</v>
      </c>
      <c r="G86" s="293">
        <v>0</v>
      </c>
      <c r="H86" s="293">
        <v>0</v>
      </c>
      <c r="I86" s="293">
        <v>306.87</v>
      </c>
      <c r="J86" s="293">
        <v>0</v>
      </c>
      <c r="K86" s="294">
        <v>306.87</v>
      </c>
      <c r="L86" s="292">
        <v>361.798</v>
      </c>
      <c r="M86" s="293">
        <v>361.798</v>
      </c>
      <c r="N86" s="293">
        <v>0</v>
      </c>
      <c r="O86" s="293">
        <v>0</v>
      </c>
      <c r="P86" s="293">
        <v>0</v>
      </c>
      <c r="Q86" s="293">
        <v>361.798</v>
      </c>
      <c r="R86" s="293">
        <v>0</v>
      </c>
      <c r="S86" s="294">
        <v>361.798</v>
      </c>
      <c r="T86" s="295">
        <v>324.88</v>
      </c>
      <c r="U86" s="293">
        <v>324.88</v>
      </c>
      <c r="V86" s="293">
        <v>0</v>
      </c>
      <c r="W86" s="293">
        <v>0</v>
      </c>
      <c r="X86" s="293">
        <v>0</v>
      </c>
      <c r="Y86" s="293">
        <v>324.88</v>
      </c>
      <c r="Z86" s="293">
        <v>0</v>
      </c>
      <c r="AA86" s="287">
        <v>324.88</v>
      </c>
      <c r="AB86" s="292"/>
      <c r="AC86" s="293"/>
      <c r="AD86" s="293"/>
      <c r="AE86" s="293"/>
      <c r="AF86" s="293"/>
      <c r="AG86" s="293"/>
      <c r="AH86" s="293"/>
      <c r="AI86" s="294"/>
      <c r="AJ86" s="295">
        <v>206.78399999999999</v>
      </c>
      <c r="AK86" s="293">
        <v>206.78399999999999</v>
      </c>
      <c r="AL86" s="293">
        <v>0</v>
      </c>
      <c r="AM86" s="293">
        <v>0</v>
      </c>
      <c r="AN86" s="293">
        <v>0</v>
      </c>
      <c r="AO86" s="293">
        <v>206.78399999999999</v>
      </c>
      <c r="AP86" s="293">
        <v>0</v>
      </c>
      <c r="AQ86" s="287">
        <v>206.78399999999999</v>
      </c>
      <c r="AR86" s="292"/>
      <c r="AS86" s="293"/>
      <c r="AT86" s="293"/>
      <c r="AU86" s="293"/>
      <c r="AV86" s="293"/>
      <c r="AW86" s="293"/>
      <c r="AX86" s="293"/>
      <c r="AY86" s="294"/>
      <c r="AZ86" s="295">
        <v>244.322</v>
      </c>
      <c r="BA86" s="293">
        <v>244.322</v>
      </c>
      <c r="BB86" s="293">
        <v>0</v>
      </c>
      <c r="BC86" s="293">
        <v>0</v>
      </c>
      <c r="BD86" s="293">
        <v>0</v>
      </c>
      <c r="BE86" s="293">
        <v>244.322</v>
      </c>
      <c r="BF86" s="293">
        <v>0</v>
      </c>
      <c r="BG86" s="287">
        <v>244.322</v>
      </c>
      <c r="BH86" s="292"/>
      <c r="BI86" s="293"/>
      <c r="BJ86" s="293"/>
      <c r="BK86" s="293"/>
      <c r="BL86" s="293"/>
      <c r="BM86" s="293"/>
      <c r="BN86" s="293"/>
      <c r="BO86" s="294"/>
      <c r="BP86" s="295">
        <v>197.464</v>
      </c>
      <c r="BQ86" s="293">
        <v>197.464</v>
      </c>
      <c r="BR86" s="293">
        <v>0</v>
      </c>
      <c r="BS86" s="293">
        <v>0</v>
      </c>
      <c r="BT86" s="293">
        <v>0</v>
      </c>
      <c r="BU86" s="293">
        <v>197.464</v>
      </c>
      <c r="BV86" s="293">
        <v>0</v>
      </c>
      <c r="BW86" s="287">
        <v>197.464</v>
      </c>
      <c r="BX86" s="292">
        <v>184.679</v>
      </c>
      <c r="BY86" s="293">
        <v>184.679</v>
      </c>
      <c r="BZ86" s="293">
        <v>0</v>
      </c>
      <c r="CA86" s="293">
        <v>0</v>
      </c>
      <c r="CB86" s="293">
        <v>0</v>
      </c>
      <c r="CC86" s="293">
        <v>184.679</v>
      </c>
      <c r="CD86" s="293">
        <v>0</v>
      </c>
      <c r="CE86" s="294">
        <v>184.679</v>
      </c>
      <c r="CF86" s="295">
        <v>199.75899999999999</v>
      </c>
      <c r="CG86" s="293">
        <v>199.75899999999999</v>
      </c>
      <c r="CH86" s="293">
        <v>0</v>
      </c>
      <c r="CI86" s="293">
        <v>0</v>
      </c>
      <c r="CJ86" s="293">
        <v>0</v>
      </c>
      <c r="CK86" s="293">
        <v>199.75899999999999</v>
      </c>
      <c r="CL86" s="293">
        <v>0</v>
      </c>
      <c r="CM86" s="287">
        <v>199.75899999999999</v>
      </c>
      <c r="CN86" s="292">
        <v>241.149</v>
      </c>
      <c r="CO86" s="293">
        <v>241.149</v>
      </c>
      <c r="CP86" s="293">
        <v>0</v>
      </c>
      <c r="CQ86" s="293">
        <v>241.149</v>
      </c>
      <c r="CR86" s="293">
        <v>0</v>
      </c>
      <c r="CS86" s="293"/>
      <c r="CT86" s="293">
        <v>0</v>
      </c>
      <c r="CU86" s="294">
        <v>241.149</v>
      </c>
      <c r="CV86" s="295">
        <v>245.309</v>
      </c>
      <c r="CW86" s="293">
        <v>245.309</v>
      </c>
      <c r="CX86" s="293">
        <v>0</v>
      </c>
      <c r="CY86" s="293">
        <v>0</v>
      </c>
      <c r="CZ86" s="293">
        <v>0</v>
      </c>
      <c r="DA86" s="293">
        <v>245.309</v>
      </c>
      <c r="DB86" s="293">
        <v>0</v>
      </c>
      <c r="DC86" s="287">
        <v>245.309</v>
      </c>
      <c r="DD86" s="292">
        <v>212.90700000000001</v>
      </c>
      <c r="DE86" s="293">
        <v>212.90700000000001</v>
      </c>
      <c r="DF86" s="293">
        <v>0</v>
      </c>
      <c r="DG86" s="293">
        <v>0</v>
      </c>
      <c r="DH86" s="293">
        <v>0</v>
      </c>
      <c r="DI86" s="293">
        <v>212.90700000000001</v>
      </c>
      <c r="DJ86" s="293">
        <v>0</v>
      </c>
      <c r="DK86" s="294">
        <v>212.90700000000001</v>
      </c>
      <c r="DL86" s="288">
        <f t="shared" ref="DL86:DL92" si="26">DS86</f>
        <v>290.60899999999998</v>
      </c>
      <c r="DM86" s="364">
        <f t="shared" ref="DM86:DM92" si="27">DL86</f>
        <v>290.60899999999998</v>
      </c>
      <c r="DN86" s="290">
        <v>0</v>
      </c>
      <c r="DO86" s="289">
        <f t="shared" ref="DO86:DO92" si="28">DL86-DP86-DQ86</f>
        <v>0</v>
      </c>
      <c r="DP86" s="290">
        <v>0</v>
      </c>
      <c r="DQ86" s="289">
        <f t="shared" si="25"/>
        <v>290.60899999999998</v>
      </c>
      <c r="DR86" s="290">
        <v>0</v>
      </c>
      <c r="DS86" s="365">
        <v>290.60899999999998</v>
      </c>
      <c r="DT86" s="288">
        <f t="shared" si="24"/>
        <v>3016.53</v>
      </c>
      <c r="DU86" s="364">
        <f t="shared" si="24"/>
        <v>3016.53</v>
      </c>
      <c r="DV86" s="290">
        <f t="shared" si="24"/>
        <v>0</v>
      </c>
      <c r="DW86" s="289">
        <f t="shared" si="24"/>
        <v>241.149</v>
      </c>
      <c r="DX86" s="290">
        <f t="shared" si="24"/>
        <v>0</v>
      </c>
      <c r="DY86" s="289">
        <f t="shared" si="24"/>
        <v>2775.3810000000003</v>
      </c>
      <c r="DZ86" s="290">
        <f t="shared" si="24"/>
        <v>0</v>
      </c>
      <c r="EA86" s="365">
        <f t="shared" si="24"/>
        <v>3016.53</v>
      </c>
    </row>
    <row r="87" spans="1:131">
      <c r="A87" s="951"/>
      <c r="B87" s="955" t="s">
        <v>231</v>
      </c>
      <c r="C87" s="317" t="s">
        <v>165</v>
      </c>
      <c r="D87" s="292">
        <v>27.09</v>
      </c>
      <c r="E87" s="293">
        <v>27.09</v>
      </c>
      <c r="F87" s="293">
        <v>0</v>
      </c>
      <c r="G87" s="293">
        <v>0</v>
      </c>
      <c r="H87" s="293">
        <v>0</v>
      </c>
      <c r="I87" s="293">
        <v>27.09</v>
      </c>
      <c r="J87" s="293">
        <v>0</v>
      </c>
      <c r="K87" s="294">
        <v>27.09</v>
      </c>
      <c r="L87" s="292">
        <v>25.555</v>
      </c>
      <c r="M87" s="293">
        <v>25.555</v>
      </c>
      <c r="N87" s="293">
        <v>0</v>
      </c>
      <c r="O87" s="293">
        <v>0</v>
      </c>
      <c r="P87" s="293">
        <v>0</v>
      </c>
      <c r="Q87" s="293">
        <v>25.555</v>
      </c>
      <c r="R87" s="293">
        <v>0</v>
      </c>
      <c r="S87" s="294">
        <v>25.555</v>
      </c>
      <c r="T87" s="295">
        <v>21.501999999999999</v>
      </c>
      <c r="U87" s="293">
        <v>21.501999999999999</v>
      </c>
      <c r="V87" s="293">
        <v>0</v>
      </c>
      <c r="W87" s="293">
        <v>0</v>
      </c>
      <c r="X87" s="293">
        <v>0</v>
      </c>
      <c r="Y87" s="293">
        <v>21.501999999999999</v>
      </c>
      <c r="Z87" s="293">
        <v>0</v>
      </c>
      <c r="AA87" s="287">
        <v>21.501999999999999</v>
      </c>
      <c r="AB87" s="292"/>
      <c r="AC87" s="293"/>
      <c r="AD87" s="293"/>
      <c r="AE87" s="293"/>
      <c r="AF87" s="293"/>
      <c r="AG87" s="293"/>
      <c r="AH87" s="293"/>
      <c r="AI87" s="294"/>
      <c r="AJ87" s="295">
        <v>18.504999999999999</v>
      </c>
      <c r="AK87" s="293">
        <v>18.504999999999999</v>
      </c>
      <c r="AL87" s="293">
        <v>0</v>
      </c>
      <c r="AM87" s="293">
        <v>0</v>
      </c>
      <c r="AN87" s="293">
        <v>0</v>
      </c>
      <c r="AO87" s="293">
        <v>18.504999999999999</v>
      </c>
      <c r="AP87" s="293">
        <v>0</v>
      </c>
      <c r="AQ87" s="287">
        <v>18.504999999999999</v>
      </c>
      <c r="AR87" s="292"/>
      <c r="AS87" s="293"/>
      <c r="AT87" s="293"/>
      <c r="AU87" s="293"/>
      <c r="AV87" s="293"/>
      <c r="AW87" s="293"/>
      <c r="AX87" s="293"/>
      <c r="AY87" s="294"/>
      <c r="AZ87" s="295">
        <v>6.8380000000000001</v>
      </c>
      <c r="BA87" s="293">
        <v>6.8380000000000001</v>
      </c>
      <c r="BB87" s="293">
        <v>0</v>
      </c>
      <c r="BC87" s="293">
        <v>0</v>
      </c>
      <c r="BD87" s="293">
        <v>0</v>
      </c>
      <c r="BE87" s="293">
        <v>6.8380000000000001</v>
      </c>
      <c r="BF87" s="293">
        <v>0</v>
      </c>
      <c r="BG87" s="287">
        <v>6.8380000000000001</v>
      </c>
      <c r="BH87" s="292"/>
      <c r="BI87" s="293"/>
      <c r="BJ87" s="293"/>
      <c r="BK87" s="293"/>
      <c r="BL87" s="293"/>
      <c r="BM87" s="293"/>
      <c r="BN87" s="293"/>
      <c r="BO87" s="294"/>
      <c r="BP87" s="295">
        <v>3.0409999999999999</v>
      </c>
      <c r="BQ87" s="293">
        <v>3.0409999999999999</v>
      </c>
      <c r="BR87" s="293">
        <v>0</v>
      </c>
      <c r="BS87" s="293">
        <v>0</v>
      </c>
      <c r="BT87" s="293">
        <v>0</v>
      </c>
      <c r="BU87" s="293">
        <v>3.0409999999999999</v>
      </c>
      <c r="BV87" s="293">
        <v>0</v>
      </c>
      <c r="BW87" s="287">
        <v>3.0409999999999999</v>
      </c>
      <c r="BX87" s="292">
        <v>2.7810000000000001</v>
      </c>
      <c r="BY87" s="293">
        <v>2.7810000000000001</v>
      </c>
      <c r="BZ87" s="293">
        <v>0</v>
      </c>
      <c r="CA87" s="293">
        <v>0</v>
      </c>
      <c r="CB87" s="293">
        <v>0</v>
      </c>
      <c r="CC87" s="293">
        <v>2.7810000000000001</v>
      </c>
      <c r="CD87" s="293">
        <v>0</v>
      </c>
      <c r="CE87" s="294">
        <v>2.7810000000000001</v>
      </c>
      <c r="CF87" s="295">
        <v>4.1399999999999997</v>
      </c>
      <c r="CG87" s="293">
        <v>4.1399999999999997</v>
      </c>
      <c r="CH87" s="293">
        <v>0</v>
      </c>
      <c r="CI87" s="293">
        <v>0</v>
      </c>
      <c r="CJ87" s="293">
        <v>0</v>
      </c>
      <c r="CK87" s="293">
        <v>4.1399999999999997</v>
      </c>
      <c r="CL87" s="293">
        <v>0</v>
      </c>
      <c r="CM87" s="287">
        <v>4.1399999999999997</v>
      </c>
      <c r="CN87" s="292">
        <v>4.3280000000000003</v>
      </c>
      <c r="CO87" s="293">
        <v>4.3280000000000003</v>
      </c>
      <c r="CP87" s="293">
        <v>0</v>
      </c>
      <c r="CQ87" s="293">
        <v>4.3280000000000003</v>
      </c>
      <c r="CR87" s="293">
        <v>0</v>
      </c>
      <c r="CS87" s="293"/>
      <c r="CT87" s="293">
        <v>0</v>
      </c>
      <c r="CU87" s="294">
        <v>4.3280000000000003</v>
      </c>
      <c r="CV87" s="295">
        <v>16.454999999999998</v>
      </c>
      <c r="CW87" s="293">
        <v>16.454999999999998</v>
      </c>
      <c r="CX87" s="293">
        <v>0</v>
      </c>
      <c r="CY87" s="293">
        <v>0</v>
      </c>
      <c r="CZ87" s="293">
        <v>0</v>
      </c>
      <c r="DA87" s="293">
        <v>16.454999999999998</v>
      </c>
      <c r="DB87" s="293">
        <v>0</v>
      </c>
      <c r="DC87" s="287">
        <v>16.454999999999998</v>
      </c>
      <c r="DD87" s="292">
        <v>25.936999999999998</v>
      </c>
      <c r="DE87" s="293">
        <v>25.936999999999998</v>
      </c>
      <c r="DF87" s="293">
        <v>0</v>
      </c>
      <c r="DG87" s="293">
        <v>0</v>
      </c>
      <c r="DH87" s="293">
        <v>0</v>
      </c>
      <c r="DI87" s="293">
        <v>25.936999999999998</v>
      </c>
      <c r="DJ87" s="293">
        <v>0</v>
      </c>
      <c r="DK87" s="294">
        <v>25.936999999999998</v>
      </c>
      <c r="DL87" s="288">
        <f t="shared" si="26"/>
        <v>43.247</v>
      </c>
      <c r="DM87" s="364">
        <f t="shared" si="27"/>
        <v>43.247</v>
      </c>
      <c r="DN87" s="290">
        <v>0</v>
      </c>
      <c r="DO87" s="289">
        <f t="shared" si="28"/>
        <v>0</v>
      </c>
      <c r="DP87" s="290">
        <v>0</v>
      </c>
      <c r="DQ87" s="289">
        <f t="shared" si="25"/>
        <v>43.247</v>
      </c>
      <c r="DR87" s="290">
        <v>0</v>
      </c>
      <c r="DS87" s="365">
        <v>43.247</v>
      </c>
      <c r="DT87" s="288">
        <f t="shared" si="24"/>
        <v>199.41899999999998</v>
      </c>
      <c r="DU87" s="364">
        <f t="shared" si="24"/>
        <v>199.41899999999998</v>
      </c>
      <c r="DV87" s="290">
        <f t="shared" si="24"/>
        <v>0</v>
      </c>
      <c r="DW87" s="289">
        <f t="shared" si="24"/>
        <v>4.3280000000000003</v>
      </c>
      <c r="DX87" s="290">
        <f t="shared" si="24"/>
        <v>0</v>
      </c>
      <c r="DY87" s="289">
        <f t="shared" si="24"/>
        <v>195.09100000000001</v>
      </c>
      <c r="DZ87" s="290">
        <f t="shared" si="24"/>
        <v>0</v>
      </c>
      <c r="EA87" s="365">
        <f t="shared" si="24"/>
        <v>199.41899999999998</v>
      </c>
    </row>
    <row r="88" spans="1:131">
      <c r="A88" s="951"/>
      <c r="B88" s="956"/>
      <c r="C88" s="287" t="s">
        <v>202</v>
      </c>
      <c r="D88" s="292">
        <v>85.766999999999996</v>
      </c>
      <c r="E88" s="293">
        <v>85.766999999999996</v>
      </c>
      <c r="F88" s="293">
        <v>0</v>
      </c>
      <c r="G88" s="293">
        <v>0</v>
      </c>
      <c r="H88" s="293">
        <v>0</v>
      </c>
      <c r="I88" s="293">
        <v>85.766999999999996</v>
      </c>
      <c r="J88" s="293">
        <v>0</v>
      </c>
      <c r="K88" s="294">
        <v>85.766999999999996</v>
      </c>
      <c r="L88" s="292">
        <v>88.866</v>
      </c>
      <c r="M88" s="293">
        <v>88.866</v>
      </c>
      <c r="N88" s="293">
        <v>0</v>
      </c>
      <c r="O88" s="293">
        <v>0</v>
      </c>
      <c r="P88" s="293">
        <v>0</v>
      </c>
      <c r="Q88" s="293">
        <v>88.866</v>
      </c>
      <c r="R88" s="293">
        <v>0</v>
      </c>
      <c r="S88" s="294">
        <v>88.866</v>
      </c>
      <c r="T88" s="295">
        <v>89.057000000000002</v>
      </c>
      <c r="U88" s="293">
        <v>89.057000000000002</v>
      </c>
      <c r="V88" s="293">
        <v>0</v>
      </c>
      <c r="W88" s="293">
        <v>0</v>
      </c>
      <c r="X88" s="293">
        <v>0</v>
      </c>
      <c r="Y88" s="293">
        <v>89.057000000000002</v>
      </c>
      <c r="Z88" s="293">
        <v>0</v>
      </c>
      <c r="AA88" s="287">
        <v>89.057000000000002</v>
      </c>
      <c r="AB88" s="292"/>
      <c r="AC88" s="293"/>
      <c r="AD88" s="293"/>
      <c r="AE88" s="293"/>
      <c r="AF88" s="293"/>
      <c r="AG88" s="293"/>
      <c r="AH88" s="293"/>
      <c r="AI88" s="294"/>
      <c r="AJ88" s="295">
        <v>62.426000000000002</v>
      </c>
      <c r="AK88" s="293">
        <v>62.426000000000002</v>
      </c>
      <c r="AL88" s="293">
        <v>0</v>
      </c>
      <c r="AM88" s="293">
        <v>0</v>
      </c>
      <c r="AN88" s="293">
        <v>0</v>
      </c>
      <c r="AO88" s="293">
        <v>62.426000000000002</v>
      </c>
      <c r="AP88" s="293">
        <v>0</v>
      </c>
      <c r="AQ88" s="287">
        <v>62.426000000000002</v>
      </c>
      <c r="AR88" s="292"/>
      <c r="AS88" s="293"/>
      <c r="AT88" s="293"/>
      <c r="AU88" s="293"/>
      <c r="AV88" s="293"/>
      <c r="AW88" s="293"/>
      <c r="AX88" s="293"/>
      <c r="AY88" s="294"/>
      <c r="AZ88" s="295">
        <v>55.786999999999999</v>
      </c>
      <c r="BA88" s="293">
        <v>55.786999999999999</v>
      </c>
      <c r="BB88" s="293">
        <v>0</v>
      </c>
      <c r="BC88" s="293">
        <v>0</v>
      </c>
      <c r="BD88" s="293">
        <v>0</v>
      </c>
      <c r="BE88" s="293">
        <v>55.786999999999999</v>
      </c>
      <c r="BF88" s="293">
        <v>0</v>
      </c>
      <c r="BG88" s="287">
        <v>55.786999999999999</v>
      </c>
      <c r="BH88" s="292"/>
      <c r="BI88" s="293"/>
      <c r="BJ88" s="293"/>
      <c r="BK88" s="293"/>
      <c r="BL88" s="293"/>
      <c r="BM88" s="293"/>
      <c r="BN88" s="293"/>
      <c r="BO88" s="294"/>
      <c r="BP88" s="295">
        <v>45.514000000000003</v>
      </c>
      <c r="BQ88" s="293">
        <v>45.514000000000003</v>
      </c>
      <c r="BR88" s="293">
        <v>0</v>
      </c>
      <c r="BS88" s="293">
        <v>0</v>
      </c>
      <c r="BT88" s="293">
        <v>0</v>
      </c>
      <c r="BU88" s="293">
        <v>45.514000000000003</v>
      </c>
      <c r="BV88" s="293">
        <v>0</v>
      </c>
      <c r="BW88" s="287">
        <v>45.514000000000003</v>
      </c>
      <c r="BX88" s="292">
        <v>38.545000000000002</v>
      </c>
      <c r="BY88" s="293">
        <v>38.545000000000002</v>
      </c>
      <c r="BZ88" s="293">
        <v>0</v>
      </c>
      <c r="CA88" s="293">
        <v>0</v>
      </c>
      <c r="CB88" s="293">
        <v>0</v>
      </c>
      <c r="CC88" s="293">
        <v>38.545000000000002</v>
      </c>
      <c r="CD88" s="293">
        <v>0</v>
      </c>
      <c r="CE88" s="294">
        <v>38.545000000000002</v>
      </c>
      <c r="CF88" s="295">
        <v>61.375</v>
      </c>
      <c r="CG88" s="293">
        <v>61.375</v>
      </c>
      <c r="CH88" s="293">
        <v>0</v>
      </c>
      <c r="CI88" s="293">
        <v>0</v>
      </c>
      <c r="CJ88" s="293">
        <v>0</v>
      </c>
      <c r="CK88" s="293">
        <v>61.375</v>
      </c>
      <c r="CL88" s="293">
        <v>0</v>
      </c>
      <c r="CM88" s="287">
        <v>61.375</v>
      </c>
      <c r="CN88" s="292">
        <v>68.040000000000006</v>
      </c>
      <c r="CO88" s="293">
        <v>68.040000000000006</v>
      </c>
      <c r="CP88" s="293">
        <v>0</v>
      </c>
      <c r="CQ88" s="293">
        <v>68.040000000000006</v>
      </c>
      <c r="CR88" s="293">
        <v>0</v>
      </c>
      <c r="CS88" s="293"/>
      <c r="CT88" s="293">
        <v>0</v>
      </c>
      <c r="CU88" s="294">
        <v>68.040000000000006</v>
      </c>
      <c r="CV88" s="295">
        <v>85.997</v>
      </c>
      <c r="CW88" s="293">
        <v>85.997</v>
      </c>
      <c r="CX88" s="293">
        <v>0</v>
      </c>
      <c r="CY88" s="293">
        <v>0</v>
      </c>
      <c r="CZ88" s="293">
        <v>0</v>
      </c>
      <c r="DA88" s="293">
        <v>85.997</v>
      </c>
      <c r="DB88" s="293">
        <v>0</v>
      </c>
      <c r="DC88" s="287">
        <v>85.997</v>
      </c>
      <c r="DD88" s="292">
        <v>94.525999999999996</v>
      </c>
      <c r="DE88" s="293">
        <v>94.525999999999996</v>
      </c>
      <c r="DF88" s="293">
        <v>0</v>
      </c>
      <c r="DG88" s="293">
        <v>0</v>
      </c>
      <c r="DH88" s="293">
        <v>0</v>
      </c>
      <c r="DI88" s="293">
        <v>94.525999999999996</v>
      </c>
      <c r="DJ88" s="293">
        <v>0</v>
      </c>
      <c r="DK88" s="294">
        <v>94.525999999999996</v>
      </c>
      <c r="DL88" s="288">
        <f t="shared" si="26"/>
        <v>136.077</v>
      </c>
      <c r="DM88" s="364">
        <f t="shared" si="27"/>
        <v>136.077</v>
      </c>
      <c r="DN88" s="290">
        <v>0</v>
      </c>
      <c r="DO88" s="289">
        <f t="shared" si="28"/>
        <v>0</v>
      </c>
      <c r="DP88" s="290">
        <v>0</v>
      </c>
      <c r="DQ88" s="289">
        <f t="shared" si="25"/>
        <v>136.077</v>
      </c>
      <c r="DR88" s="290">
        <v>0</v>
      </c>
      <c r="DS88" s="365">
        <v>136.077</v>
      </c>
      <c r="DT88" s="288">
        <f t="shared" si="24"/>
        <v>911.97699999999986</v>
      </c>
      <c r="DU88" s="364">
        <f t="shared" si="24"/>
        <v>911.97699999999986</v>
      </c>
      <c r="DV88" s="290">
        <f t="shared" si="24"/>
        <v>0</v>
      </c>
      <c r="DW88" s="289">
        <f t="shared" si="24"/>
        <v>68.040000000000006</v>
      </c>
      <c r="DX88" s="290">
        <f t="shared" si="24"/>
        <v>0</v>
      </c>
      <c r="DY88" s="289">
        <f t="shared" si="24"/>
        <v>843.9369999999999</v>
      </c>
      <c r="DZ88" s="290">
        <f t="shared" si="24"/>
        <v>0</v>
      </c>
      <c r="EA88" s="365">
        <f t="shared" si="24"/>
        <v>911.97699999999986</v>
      </c>
    </row>
    <row r="89" spans="1:131">
      <c r="A89" s="951"/>
      <c r="B89" s="955" t="s">
        <v>232</v>
      </c>
      <c r="C89" s="317" t="s">
        <v>165</v>
      </c>
      <c r="D89" s="292">
        <v>3.6829999999999998</v>
      </c>
      <c r="E89" s="293">
        <v>3.6829999999999998</v>
      </c>
      <c r="F89" s="293">
        <v>0</v>
      </c>
      <c r="G89" s="293">
        <v>0</v>
      </c>
      <c r="H89" s="293">
        <v>0</v>
      </c>
      <c r="I89" s="293">
        <v>3.6829999999999998</v>
      </c>
      <c r="J89" s="293">
        <v>0</v>
      </c>
      <c r="K89" s="294">
        <v>3.6829999999999998</v>
      </c>
      <c r="L89" s="292">
        <v>3.8879999999999999</v>
      </c>
      <c r="M89" s="293">
        <v>3.8879999999999999</v>
      </c>
      <c r="N89" s="293">
        <v>0</v>
      </c>
      <c r="O89" s="293">
        <v>0</v>
      </c>
      <c r="P89" s="293">
        <v>0</v>
      </c>
      <c r="Q89" s="293">
        <v>3.8879999999999999</v>
      </c>
      <c r="R89" s="293">
        <v>0</v>
      </c>
      <c r="S89" s="294">
        <v>3.8879999999999999</v>
      </c>
      <c r="T89" s="295">
        <v>3.4620000000000002</v>
      </c>
      <c r="U89" s="293">
        <v>3.4620000000000002</v>
      </c>
      <c r="V89" s="293">
        <v>0</v>
      </c>
      <c r="W89" s="293">
        <v>0</v>
      </c>
      <c r="X89" s="293">
        <v>0</v>
      </c>
      <c r="Y89" s="293">
        <v>3.4620000000000002</v>
      </c>
      <c r="Z89" s="293">
        <v>0</v>
      </c>
      <c r="AA89" s="287">
        <v>3.4620000000000002</v>
      </c>
      <c r="AB89" s="292"/>
      <c r="AC89" s="293"/>
      <c r="AD89" s="293"/>
      <c r="AE89" s="293"/>
      <c r="AF89" s="293"/>
      <c r="AG89" s="293"/>
      <c r="AH89" s="293"/>
      <c r="AI89" s="294"/>
      <c r="AJ89" s="295">
        <v>2.3969999999999998</v>
      </c>
      <c r="AK89" s="293">
        <v>2.3969999999999998</v>
      </c>
      <c r="AL89" s="293">
        <v>0</v>
      </c>
      <c r="AM89" s="293">
        <v>0</v>
      </c>
      <c r="AN89" s="293">
        <v>0</v>
      </c>
      <c r="AO89" s="293">
        <v>2.3969999999999998</v>
      </c>
      <c r="AP89" s="293">
        <v>0</v>
      </c>
      <c r="AQ89" s="287">
        <v>2.3969999999999998</v>
      </c>
      <c r="AR89" s="292"/>
      <c r="AS89" s="293"/>
      <c r="AT89" s="293"/>
      <c r="AU89" s="293"/>
      <c r="AV89" s="293"/>
      <c r="AW89" s="293"/>
      <c r="AX89" s="293"/>
      <c r="AY89" s="294"/>
      <c r="AZ89" s="295">
        <v>2.1779999999999999</v>
      </c>
      <c r="BA89" s="293">
        <v>2.1779999999999999</v>
      </c>
      <c r="BB89" s="293">
        <v>0</v>
      </c>
      <c r="BC89" s="293">
        <v>0</v>
      </c>
      <c r="BD89" s="293">
        <v>0</v>
      </c>
      <c r="BE89" s="293">
        <v>2.1779999999999999</v>
      </c>
      <c r="BF89" s="293">
        <v>0</v>
      </c>
      <c r="BG89" s="287">
        <v>2.1779999999999999</v>
      </c>
      <c r="BH89" s="292"/>
      <c r="BI89" s="293"/>
      <c r="BJ89" s="293"/>
      <c r="BK89" s="293"/>
      <c r="BL89" s="293"/>
      <c r="BM89" s="293"/>
      <c r="BN89" s="293"/>
      <c r="BO89" s="294"/>
      <c r="BP89" s="295">
        <v>0.104</v>
      </c>
      <c r="BQ89" s="293">
        <v>0.104</v>
      </c>
      <c r="BR89" s="293">
        <v>0</v>
      </c>
      <c r="BS89" s="293">
        <v>0</v>
      </c>
      <c r="BT89" s="293">
        <v>0</v>
      </c>
      <c r="BU89" s="293">
        <v>0.104</v>
      </c>
      <c r="BV89" s="293">
        <v>0</v>
      </c>
      <c r="BW89" s="287">
        <v>0.104</v>
      </c>
      <c r="BX89" s="292">
        <v>0.27500000000000002</v>
      </c>
      <c r="BY89" s="293">
        <v>0.27500000000000002</v>
      </c>
      <c r="BZ89" s="293">
        <v>0</v>
      </c>
      <c r="CA89" s="293">
        <v>0</v>
      </c>
      <c r="CB89" s="293">
        <v>0</v>
      </c>
      <c r="CC89" s="293">
        <v>0.27500000000000002</v>
      </c>
      <c r="CD89" s="293">
        <v>0</v>
      </c>
      <c r="CE89" s="294">
        <v>0.27500000000000002</v>
      </c>
      <c r="CF89" s="295">
        <v>0.16500000000000001</v>
      </c>
      <c r="CG89" s="293">
        <v>0.16500000000000001</v>
      </c>
      <c r="CH89" s="293">
        <v>0</v>
      </c>
      <c r="CI89" s="293">
        <v>0</v>
      </c>
      <c r="CJ89" s="293">
        <v>0</v>
      </c>
      <c r="CK89" s="293">
        <v>0.16500000000000001</v>
      </c>
      <c r="CL89" s="293">
        <v>0</v>
      </c>
      <c r="CM89" s="287">
        <v>0.16500000000000001</v>
      </c>
      <c r="CN89" s="292">
        <v>0.16500000000000001</v>
      </c>
      <c r="CO89" s="293">
        <v>0.16500000000000001</v>
      </c>
      <c r="CP89" s="293">
        <v>0</v>
      </c>
      <c r="CQ89" s="293">
        <v>0.16500000000000001</v>
      </c>
      <c r="CR89" s="293">
        <v>0</v>
      </c>
      <c r="CS89" s="293"/>
      <c r="CT89" s="293">
        <v>0</v>
      </c>
      <c r="CU89" s="294">
        <v>0.16500000000000001</v>
      </c>
      <c r="CV89" s="295">
        <v>0.77</v>
      </c>
      <c r="CW89" s="293">
        <v>0.77</v>
      </c>
      <c r="CX89" s="293">
        <v>0</v>
      </c>
      <c r="CY89" s="293">
        <v>0</v>
      </c>
      <c r="CZ89" s="293">
        <v>0</v>
      </c>
      <c r="DA89" s="293">
        <v>0.77</v>
      </c>
      <c r="DB89" s="293">
        <v>0</v>
      </c>
      <c r="DC89" s="287">
        <v>0.77</v>
      </c>
      <c r="DD89" s="292">
        <v>0.55000000000000004</v>
      </c>
      <c r="DE89" s="293">
        <v>0.55000000000000004</v>
      </c>
      <c r="DF89" s="293">
        <v>0</v>
      </c>
      <c r="DG89" s="293">
        <v>0</v>
      </c>
      <c r="DH89" s="293">
        <v>0</v>
      </c>
      <c r="DI89" s="293">
        <v>0.55000000000000004</v>
      </c>
      <c r="DJ89" s="293">
        <v>0</v>
      </c>
      <c r="DK89" s="294">
        <v>0.55000000000000004</v>
      </c>
      <c r="DL89" s="288">
        <f t="shared" si="26"/>
        <v>0.47799999999999998</v>
      </c>
      <c r="DM89" s="364">
        <f t="shared" si="27"/>
        <v>0.47799999999999998</v>
      </c>
      <c r="DN89" s="290">
        <v>0</v>
      </c>
      <c r="DO89" s="289">
        <f t="shared" si="28"/>
        <v>0</v>
      </c>
      <c r="DP89" s="290">
        <v>0</v>
      </c>
      <c r="DQ89" s="289">
        <f t="shared" si="25"/>
        <v>0.47799999999999998</v>
      </c>
      <c r="DR89" s="290">
        <v>0</v>
      </c>
      <c r="DS89" s="365">
        <v>0.47799999999999998</v>
      </c>
      <c r="DT89" s="288">
        <f t="shared" si="24"/>
        <v>18.115000000000002</v>
      </c>
      <c r="DU89" s="364">
        <f t="shared" si="24"/>
        <v>18.115000000000002</v>
      </c>
      <c r="DV89" s="290">
        <f t="shared" si="24"/>
        <v>0</v>
      </c>
      <c r="DW89" s="289">
        <f t="shared" si="24"/>
        <v>0.16500000000000001</v>
      </c>
      <c r="DX89" s="290">
        <f t="shared" si="24"/>
        <v>0</v>
      </c>
      <c r="DY89" s="289">
        <f t="shared" si="24"/>
        <v>17.950000000000003</v>
      </c>
      <c r="DZ89" s="290">
        <f t="shared" si="24"/>
        <v>0</v>
      </c>
      <c r="EA89" s="365">
        <f t="shared" si="24"/>
        <v>18.115000000000002</v>
      </c>
    </row>
    <row r="90" spans="1:131">
      <c r="A90" s="951"/>
      <c r="B90" s="956"/>
      <c r="C90" s="287" t="s">
        <v>202</v>
      </c>
      <c r="D90" s="292">
        <v>10.558</v>
      </c>
      <c r="E90" s="293">
        <v>10.558</v>
      </c>
      <c r="F90" s="293">
        <v>0</v>
      </c>
      <c r="G90" s="293">
        <v>0</v>
      </c>
      <c r="H90" s="293">
        <v>0</v>
      </c>
      <c r="I90" s="293">
        <v>10.558</v>
      </c>
      <c r="J90" s="293">
        <v>0</v>
      </c>
      <c r="K90" s="294">
        <v>10.558</v>
      </c>
      <c r="L90" s="292">
        <v>16.521999999999998</v>
      </c>
      <c r="M90" s="293">
        <v>16.521999999999998</v>
      </c>
      <c r="N90" s="293">
        <v>0</v>
      </c>
      <c r="O90" s="293">
        <v>0</v>
      </c>
      <c r="P90" s="293">
        <v>0</v>
      </c>
      <c r="Q90" s="293">
        <v>16.521999999999998</v>
      </c>
      <c r="R90" s="293">
        <v>0</v>
      </c>
      <c r="S90" s="294">
        <v>16.521999999999998</v>
      </c>
      <c r="T90" s="295">
        <v>17.558</v>
      </c>
      <c r="U90" s="293">
        <v>17.558</v>
      </c>
      <c r="V90" s="293">
        <v>0</v>
      </c>
      <c r="W90" s="293">
        <v>0</v>
      </c>
      <c r="X90" s="293">
        <v>0</v>
      </c>
      <c r="Y90" s="293">
        <v>17.558</v>
      </c>
      <c r="Z90" s="293">
        <v>0</v>
      </c>
      <c r="AA90" s="287">
        <v>17.558</v>
      </c>
      <c r="AB90" s="292"/>
      <c r="AC90" s="293"/>
      <c r="AD90" s="293"/>
      <c r="AE90" s="293"/>
      <c r="AF90" s="293"/>
      <c r="AG90" s="293"/>
      <c r="AH90" s="293"/>
      <c r="AI90" s="294"/>
      <c r="AJ90" s="295">
        <v>3.54</v>
      </c>
      <c r="AK90" s="293">
        <v>3.54</v>
      </c>
      <c r="AL90" s="293">
        <v>0</v>
      </c>
      <c r="AM90" s="293">
        <v>0</v>
      </c>
      <c r="AN90" s="293">
        <v>0</v>
      </c>
      <c r="AO90" s="293">
        <v>3.54</v>
      </c>
      <c r="AP90" s="293">
        <v>0</v>
      </c>
      <c r="AQ90" s="287">
        <v>3.54</v>
      </c>
      <c r="AR90" s="292"/>
      <c r="AS90" s="293"/>
      <c r="AT90" s="293"/>
      <c r="AU90" s="293"/>
      <c r="AV90" s="293"/>
      <c r="AW90" s="293"/>
      <c r="AX90" s="293"/>
      <c r="AY90" s="294"/>
      <c r="AZ90" s="295">
        <v>4.5579999999999998</v>
      </c>
      <c r="BA90" s="293">
        <v>4.5579999999999998</v>
      </c>
      <c r="BB90" s="293">
        <v>0</v>
      </c>
      <c r="BC90" s="293">
        <v>0</v>
      </c>
      <c r="BD90" s="293">
        <v>0</v>
      </c>
      <c r="BE90" s="293">
        <v>4.5579999999999998</v>
      </c>
      <c r="BF90" s="293">
        <v>0</v>
      </c>
      <c r="BG90" s="287">
        <v>4.5579999999999998</v>
      </c>
      <c r="BH90" s="292"/>
      <c r="BI90" s="293"/>
      <c r="BJ90" s="293"/>
      <c r="BK90" s="293"/>
      <c r="BL90" s="293"/>
      <c r="BM90" s="293"/>
      <c r="BN90" s="293"/>
      <c r="BO90" s="294"/>
      <c r="BP90" s="295">
        <v>2</v>
      </c>
      <c r="BQ90" s="293">
        <v>2</v>
      </c>
      <c r="BR90" s="293">
        <v>0</v>
      </c>
      <c r="BS90" s="293">
        <v>0</v>
      </c>
      <c r="BT90" s="293">
        <v>0</v>
      </c>
      <c r="BU90" s="293">
        <v>2</v>
      </c>
      <c r="BV90" s="293">
        <v>0</v>
      </c>
      <c r="BW90" s="287">
        <v>2</v>
      </c>
      <c r="BX90" s="292">
        <v>5</v>
      </c>
      <c r="BY90" s="293">
        <v>5</v>
      </c>
      <c r="BZ90" s="293">
        <v>0</v>
      </c>
      <c r="CA90" s="293">
        <v>0</v>
      </c>
      <c r="CB90" s="293">
        <v>0</v>
      </c>
      <c r="CC90" s="293">
        <v>5</v>
      </c>
      <c r="CD90" s="293">
        <v>0</v>
      </c>
      <c r="CE90" s="294">
        <v>5</v>
      </c>
      <c r="CF90" s="295">
        <v>3</v>
      </c>
      <c r="CG90" s="293">
        <v>3</v>
      </c>
      <c r="CH90" s="293">
        <v>0</v>
      </c>
      <c r="CI90" s="293">
        <v>0</v>
      </c>
      <c r="CJ90" s="293">
        <v>0</v>
      </c>
      <c r="CK90" s="293">
        <v>3</v>
      </c>
      <c r="CL90" s="293">
        <v>0</v>
      </c>
      <c r="CM90" s="287">
        <v>3</v>
      </c>
      <c r="CN90" s="292">
        <v>3</v>
      </c>
      <c r="CO90" s="293">
        <v>3</v>
      </c>
      <c r="CP90" s="293">
        <v>0</v>
      </c>
      <c r="CQ90" s="293">
        <v>3</v>
      </c>
      <c r="CR90" s="293">
        <v>0</v>
      </c>
      <c r="CS90" s="293"/>
      <c r="CT90" s="293">
        <v>0</v>
      </c>
      <c r="CU90" s="294">
        <v>3</v>
      </c>
      <c r="CV90" s="295">
        <v>14</v>
      </c>
      <c r="CW90" s="293">
        <v>14</v>
      </c>
      <c r="CX90" s="293">
        <v>0</v>
      </c>
      <c r="CY90" s="293">
        <v>0</v>
      </c>
      <c r="CZ90" s="293">
        <v>0</v>
      </c>
      <c r="DA90" s="293">
        <v>14</v>
      </c>
      <c r="DB90" s="293">
        <v>0</v>
      </c>
      <c r="DC90" s="287">
        <v>14</v>
      </c>
      <c r="DD90" s="292">
        <v>10</v>
      </c>
      <c r="DE90" s="293">
        <v>10</v>
      </c>
      <c r="DF90" s="293">
        <v>0</v>
      </c>
      <c r="DG90" s="293">
        <v>0</v>
      </c>
      <c r="DH90" s="293">
        <v>0</v>
      </c>
      <c r="DI90" s="293">
        <v>10</v>
      </c>
      <c r="DJ90" s="293">
        <v>0</v>
      </c>
      <c r="DK90" s="294">
        <v>10</v>
      </c>
      <c r="DL90" s="288">
        <f t="shared" si="26"/>
        <v>8</v>
      </c>
      <c r="DM90" s="364">
        <f t="shared" si="27"/>
        <v>8</v>
      </c>
      <c r="DN90" s="290">
        <v>0</v>
      </c>
      <c r="DO90" s="289">
        <f t="shared" si="28"/>
        <v>0</v>
      </c>
      <c r="DP90" s="290">
        <v>0</v>
      </c>
      <c r="DQ90" s="289">
        <f t="shared" si="25"/>
        <v>8</v>
      </c>
      <c r="DR90" s="290">
        <v>0</v>
      </c>
      <c r="DS90" s="365">
        <v>8</v>
      </c>
      <c r="DT90" s="288">
        <f t="shared" si="24"/>
        <v>97.73599999999999</v>
      </c>
      <c r="DU90" s="364">
        <f t="shared" si="24"/>
        <v>97.73599999999999</v>
      </c>
      <c r="DV90" s="290">
        <f t="shared" si="24"/>
        <v>0</v>
      </c>
      <c r="DW90" s="289">
        <f t="shared" si="24"/>
        <v>3</v>
      </c>
      <c r="DX90" s="290">
        <f t="shared" si="24"/>
        <v>0</v>
      </c>
      <c r="DY90" s="289">
        <f t="shared" si="24"/>
        <v>94.73599999999999</v>
      </c>
      <c r="DZ90" s="290">
        <f t="shared" si="24"/>
        <v>0</v>
      </c>
      <c r="EA90" s="365">
        <f t="shared" si="24"/>
        <v>97.73599999999999</v>
      </c>
    </row>
    <row r="91" spans="1:131">
      <c r="A91" s="951"/>
      <c r="B91" s="955" t="s">
        <v>233</v>
      </c>
      <c r="C91" s="317" t="s">
        <v>165</v>
      </c>
      <c r="D91" s="292">
        <v>7.8040000000000003</v>
      </c>
      <c r="E91" s="293">
        <v>7.8040000000000003</v>
      </c>
      <c r="F91" s="293">
        <v>0</v>
      </c>
      <c r="G91" s="293">
        <v>0</v>
      </c>
      <c r="H91" s="293">
        <v>0</v>
      </c>
      <c r="I91" s="293">
        <v>7.8040000000000003</v>
      </c>
      <c r="J91" s="293">
        <v>0</v>
      </c>
      <c r="K91" s="294">
        <v>7.8040000000000003</v>
      </c>
      <c r="L91" s="292">
        <v>7.3970000000000002</v>
      </c>
      <c r="M91" s="293">
        <v>7.3970000000000002</v>
      </c>
      <c r="N91" s="293">
        <v>0</v>
      </c>
      <c r="O91" s="293">
        <v>0</v>
      </c>
      <c r="P91" s="293">
        <v>0</v>
      </c>
      <c r="Q91" s="293">
        <v>7.3970000000000002</v>
      </c>
      <c r="R91" s="293">
        <v>0</v>
      </c>
      <c r="S91" s="294">
        <v>7.3970000000000002</v>
      </c>
      <c r="T91" s="295">
        <v>6.22</v>
      </c>
      <c r="U91" s="293">
        <v>6.22</v>
      </c>
      <c r="V91" s="293">
        <v>0</v>
      </c>
      <c r="W91" s="293">
        <v>0</v>
      </c>
      <c r="X91" s="293">
        <v>0</v>
      </c>
      <c r="Y91" s="293">
        <v>6.22</v>
      </c>
      <c r="Z91" s="293">
        <v>0</v>
      </c>
      <c r="AA91" s="287">
        <v>6.22</v>
      </c>
      <c r="AB91" s="292"/>
      <c r="AC91" s="293"/>
      <c r="AD91" s="293"/>
      <c r="AE91" s="293"/>
      <c r="AF91" s="293"/>
      <c r="AG91" s="293"/>
      <c r="AH91" s="293"/>
      <c r="AI91" s="294"/>
      <c r="AJ91" s="295">
        <v>4.0659999999999998</v>
      </c>
      <c r="AK91" s="293">
        <v>4.0659999999999998</v>
      </c>
      <c r="AL91" s="293">
        <v>0</v>
      </c>
      <c r="AM91" s="293">
        <v>0</v>
      </c>
      <c r="AN91" s="293">
        <v>0</v>
      </c>
      <c r="AO91" s="293">
        <v>4.0659999999999998</v>
      </c>
      <c r="AP91" s="293">
        <v>0</v>
      </c>
      <c r="AQ91" s="287">
        <v>4.0659999999999998</v>
      </c>
      <c r="AR91" s="292"/>
      <c r="AS91" s="293"/>
      <c r="AT91" s="293"/>
      <c r="AU91" s="293"/>
      <c r="AV91" s="293"/>
      <c r="AW91" s="293"/>
      <c r="AX91" s="293"/>
      <c r="AY91" s="294"/>
      <c r="AZ91" s="295">
        <v>0.69199999999999995</v>
      </c>
      <c r="BA91" s="293">
        <v>0.69199999999999995</v>
      </c>
      <c r="BB91" s="293">
        <v>0</v>
      </c>
      <c r="BC91" s="293">
        <v>0</v>
      </c>
      <c r="BD91" s="293">
        <v>0</v>
      </c>
      <c r="BE91" s="293">
        <v>0.69199999999999995</v>
      </c>
      <c r="BF91" s="293">
        <v>0</v>
      </c>
      <c r="BG91" s="287">
        <v>0.69199999999999995</v>
      </c>
      <c r="BH91" s="292"/>
      <c r="BI91" s="293"/>
      <c r="BJ91" s="293"/>
      <c r="BK91" s="293"/>
      <c r="BL91" s="293"/>
      <c r="BM91" s="293"/>
      <c r="BN91" s="293"/>
      <c r="BO91" s="294"/>
      <c r="BP91" s="295">
        <v>0</v>
      </c>
      <c r="BQ91" s="293">
        <v>0</v>
      </c>
      <c r="BR91" s="293">
        <v>0</v>
      </c>
      <c r="BS91" s="293">
        <v>0</v>
      </c>
      <c r="BT91" s="293">
        <v>0</v>
      </c>
      <c r="BU91" s="293">
        <v>0</v>
      </c>
      <c r="BV91" s="293">
        <v>0</v>
      </c>
      <c r="BW91" s="287">
        <v>0</v>
      </c>
      <c r="BX91" s="292">
        <v>0</v>
      </c>
      <c r="BY91" s="293">
        <v>0</v>
      </c>
      <c r="BZ91" s="293">
        <v>0</v>
      </c>
      <c r="CA91" s="293">
        <v>0</v>
      </c>
      <c r="CB91" s="293">
        <v>0</v>
      </c>
      <c r="CC91" s="293">
        <v>0</v>
      </c>
      <c r="CD91" s="293">
        <v>0</v>
      </c>
      <c r="CE91" s="294">
        <v>0</v>
      </c>
      <c r="CF91" s="295">
        <v>0</v>
      </c>
      <c r="CG91" s="293">
        <v>0</v>
      </c>
      <c r="CH91" s="293">
        <v>0</v>
      </c>
      <c r="CI91" s="293">
        <v>0</v>
      </c>
      <c r="CJ91" s="293">
        <v>0</v>
      </c>
      <c r="CK91" s="293">
        <v>0</v>
      </c>
      <c r="CL91" s="293">
        <v>0</v>
      </c>
      <c r="CM91" s="287">
        <v>0</v>
      </c>
      <c r="CN91" s="292">
        <v>0.35</v>
      </c>
      <c r="CO91" s="293">
        <v>0.35</v>
      </c>
      <c r="CP91" s="293">
        <v>0</v>
      </c>
      <c r="CQ91" s="293">
        <v>0.35</v>
      </c>
      <c r="CR91" s="293">
        <v>0</v>
      </c>
      <c r="CS91" s="293"/>
      <c r="CT91" s="293">
        <v>0</v>
      </c>
      <c r="CU91" s="294">
        <v>0.35</v>
      </c>
      <c r="CV91" s="295">
        <v>0.88100000000000001</v>
      </c>
      <c r="CW91" s="293">
        <v>0.88100000000000001</v>
      </c>
      <c r="CX91" s="293">
        <v>0</v>
      </c>
      <c r="CY91" s="293">
        <v>0</v>
      </c>
      <c r="CZ91" s="293">
        <v>0</v>
      </c>
      <c r="DA91" s="293">
        <v>0.88100000000000001</v>
      </c>
      <c r="DB91" s="293">
        <v>0</v>
      </c>
      <c r="DC91" s="287">
        <v>0.88100000000000001</v>
      </c>
      <c r="DD91" s="292">
        <v>0</v>
      </c>
      <c r="DE91" s="293">
        <v>0</v>
      </c>
      <c r="DF91" s="293">
        <v>0</v>
      </c>
      <c r="DG91" s="293">
        <v>0</v>
      </c>
      <c r="DH91" s="293">
        <v>0</v>
      </c>
      <c r="DI91" s="293">
        <v>0</v>
      </c>
      <c r="DJ91" s="293">
        <v>0</v>
      </c>
      <c r="DK91" s="294">
        <v>0</v>
      </c>
      <c r="DL91" s="288">
        <f t="shared" si="26"/>
        <v>0</v>
      </c>
      <c r="DM91" s="364">
        <f t="shared" si="27"/>
        <v>0</v>
      </c>
      <c r="DN91" s="290">
        <v>0</v>
      </c>
      <c r="DO91" s="289">
        <f t="shared" si="28"/>
        <v>0</v>
      </c>
      <c r="DP91" s="290">
        <v>0</v>
      </c>
      <c r="DQ91" s="289">
        <f t="shared" si="25"/>
        <v>0</v>
      </c>
      <c r="DR91" s="290">
        <v>0</v>
      </c>
      <c r="DS91" s="365">
        <v>0</v>
      </c>
      <c r="DT91" s="288">
        <f t="shared" si="24"/>
        <v>27.41</v>
      </c>
      <c r="DU91" s="364">
        <f t="shared" si="24"/>
        <v>27.41</v>
      </c>
      <c r="DV91" s="290">
        <f t="shared" si="24"/>
        <v>0</v>
      </c>
      <c r="DW91" s="289">
        <f t="shared" si="24"/>
        <v>0.35</v>
      </c>
      <c r="DX91" s="290">
        <f t="shared" si="24"/>
        <v>0</v>
      </c>
      <c r="DY91" s="289">
        <f t="shared" si="24"/>
        <v>27.06</v>
      </c>
      <c r="DZ91" s="290">
        <f t="shared" si="24"/>
        <v>0</v>
      </c>
      <c r="EA91" s="365">
        <f t="shared" si="24"/>
        <v>27.41</v>
      </c>
    </row>
    <row r="92" spans="1:131" ht="9" thickBot="1">
      <c r="A92" s="951"/>
      <c r="B92" s="957"/>
      <c r="C92" s="287" t="s">
        <v>202</v>
      </c>
      <c r="D92" s="292">
        <v>0</v>
      </c>
      <c r="E92" s="293">
        <v>0</v>
      </c>
      <c r="F92" s="293">
        <v>0</v>
      </c>
      <c r="G92" s="293">
        <v>0</v>
      </c>
      <c r="H92" s="293">
        <v>0</v>
      </c>
      <c r="I92" s="293">
        <v>0</v>
      </c>
      <c r="J92" s="293">
        <v>0</v>
      </c>
      <c r="K92" s="294">
        <v>0</v>
      </c>
      <c r="L92" s="292">
        <v>0</v>
      </c>
      <c r="M92" s="293">
        <v>0</v>
      </c>
      <c r="N92" s="293">
        <v>0</v>
      </c>
      <c r="O92" s="293">
        <v>0</v>
      </c>
      <c r="P92" s="293">
        <v>0</v>
      </c>
      <c r="Q92" s="293">
        <v>0</v>
      </c>
      <c r="R92" s="293">
        <v>0</v>
      </c>
      <c r="S92" s="294">
        <v>0</v>
      </c>
      <c r="T92" s="295">
        <v>0</v>
      </c>
      <c r="U92" s="293">
        <v>0</v>
      </c>
      <c r="V92" s="293">
        <v>0</v>
      </c>
      <c r="W92" s="293">
        <v>0</v>
      </c>
      <c r="X92" s="293">
        <v>0</v>
      </c>
      <c r="Y92" s="293">
        <v>0</v>
      </c>
      <c r="Z92" s="293">
        <v>0</v>
      </c>
      <c r="AA92" s="287">
        <v>0</v>
      </c>
      <c r="AB92" s="292"/>
      <c r="AC92" s="293"/>
      <c r="AD92" s="293"/>
      <c r="AE92" s="293"/>
      <c r="AF92" s="293"/>
      <c r="AG92" s="293"/>
      <c r="AH92" s="293"/>
      <c r="AI92" s="294"/>
      <c r="AJ92" s="295">
        <v>0</v>
      </c>
      <c r="AK92" s="293">
        <v>0</v>
      </c>
      <c r="AL92" s="293">
        <v>0</v>
      </c>
      <c r="AM92" s="293">
        <v>0</v>
      </c>
      <c r="AN92" s="293">
        <v>0</v>
      </c>
      <c r="AO92" s="293">
        <v>0</v>
      </c>
      <c r="AP92" s="293">
        <v>0</v>
      </c>
      <c r="AQ92" s="287">
        <v>0</v>
      </c>
      <c r="AR92" s="292"/>
      <c r="AS92" s="293"/>
      <c r="AT92" s="293"/>
      <c r="AU92" s="293"/>
      <c r="AV92" s="293"/>
      <c r="AW92" s="293"/>
      <c r="AX92" s="293"/>
      <c r="AY92" s="294"/>
      <c r="AZ92" s="295">
        <v>0</v>
      </c>
      <c r="BA92" s="293">
        <v>0</v>
      </c>
      <c r="BB92" s="293">
        <v>0</v>
      </c>
      <c r="BC92" s="293">
        <v>0</v>
      </c>
      <c r="BD92" s="293">
        <v>0</v>
      </c>
      <c r="BE92" s="293">
        <v>0</v>
      </c>
      <c r="BF92" s="293">
        <v>0</v>
      </c>
      <c r="BG92" s="287">
        <v>0</v>
      </c>
      <c r="BH92" s="292"/>
      <c r="BI92" s="293"/>
      <c r="BJ92" s="293"/>
      <c r="BK92" s="293"/>
      <c r="BL92" s="293"/>
      <c r="BM92" s="293"/>
      <c r="BN92" s="293"/>
      <c r="BO92" s="294"/>
      <c r="BP92" s="295">
        <v>0</v>
      </c>
      <c r="BQ92" s="293">
        <v>0</v>
      </c>
      <c r="BR92" s="293">
        <v>0</v>
      </c>
      <c r="BS92" s="293">
        <v>0</v>
      </c>
      <c r="BT92" s="293">
        <v>0</v>
      </c>
      <c r="BU92" s="293">
        <v>0</v>
      </c>
      <c r="BV92" s="293">
        <v>0</v>
      </c>
      <c r="BW92" s="287">
        <v>0</v>
      </c>
      <c r="BX92" s="292">
        <v>0</v>
      </c>
      <c r="BY92" s="293">
        <v>0</v>
      </c>
      <c r="BZ92" s="293">
        <v>0</v>
      </c>
      <c r="CA92" s="293">
        <v>0</v>
      </c>
      <c r="CB92" s="293">
        <v>0</v>
      </c>
      <c r="CC92" s="293">
        <v>0</v>
      </c>
      <c r="CD92" s="293">
        <v>0</v>
      </c>
      <c r="CE92" s="294">
        <v>0</v>
      </c>
      <c r="CF92" s="295">
        <v>0</v>
      </c>
      <c r="CG92" s="293">
        <v>0</v>
      </c>
      <c r="CH92" s="293">
        <v>0</v>
      </c>
      <c r="CI92" s="293">
        <v>0</v>
      </c>
      <c r="CJ92" s="293">
        <v>0</v>
      </c>
      <c r="CK92" s="293">
        <v>0</v>
      </c>
      <c r="CL92" s="293">
        <v>0</v>
      </c>
      <c r="CM92" s="287">
        <v>0</v>
      </c>
      <c r="CN92" s="292">
        <v>9.5000000000000001E-2</v>
      </c>
      <c r="CO92" s="293">
        <v>9.5000000000000001E-2</v>
      </c>
      <c r="CP92" s="293">
        <v>0</v>
      </c>
      <c r="CQ92" s="293">
        <v>9.5000000000000001E-2</v>
      </c>
      <c r="CR92" s="293">
        <v>0</v>
      </c>
      <c r="CS92" s="293"/>
      <c r="CT92" s="293">
        <v>0</v>
      </c>
      <c r="CU92" s="294">
        <v>9.5000000000000001E-2</v>
      </c>
      <c r="CV92" s="295">
        <v>0.246</v>
      </c>
      <c r="CW92" s="293">
        <v>0.246</v>
      </c>
      <c r="CX92" s="293">
        <v>0</v>
      </c>
      <c r="CY92" s="293">
        <v>0</v>
      </c>
      <c r="CZ92" s="293">
        <v>0</v>
      </c>
      <c r="DA92" s="293">
        <v>0.246</v>
      </c>
      <c r="DB92" s="293">
        <v>0</v>
      </c>
      <c r="DC92" s="287">
        <v>0.246</v>
      </c>
      <c r="DD92" s="292">
        <v>0</v>
      </c>
      <c r="DE92" s="293">
        <v>0</v>
      </c>
      <c r="DF92" s="293">
        <v>0</v>
      </c>
      <c r="DG92" s="293">
        <v>0</v>
      </c>
      <c r="DH92" s="293">
        <v>0</v>
      </c>
      <c r="DI92" s="293">
        <v>0</v>
      </c>
      <c r="DJ92" s="293">
        <v>0</v>
      </c>
      <c r="DK92" s="294">
        <v>0</v>
      </c>
      <c r="DL92" s="288">
        <f t="shared" si="26"/>
        <v>0</v>
      </c>
      <c r="DM92" s="364">
        <f t="shared" si="27"/>
        <v>0</v>
      </c>
      <c r="DN92" s="333">
        <v>0</v>
      </c>
      <c r="DO92" s="289">
        <f t="shared" si="28"/>
        <v>0</v>
      </c>
      <c r="DP92" s="289">
        <v>0</v>
      </c>
      <c r="DQ92" s="289">
        <f t="shared" si="25"/>
        <v>0</v>
      </c>
      <c r="DR92" s="333">
        <v>0</v>
      </c>
      <c r="DS92" s="365">
        <v>0</v>
      </c>
      <c r="DT92" s="288">
        <f t="shared" si="24"/>
        <v>0.34099999999999997</v>
      </c>
      <c r="DU92" s="364">
        <f t="shared" si="24"/>
        <v>0.34099999999999997</v>
      </c>
      <c r="DV92" s="333">
        <f t="shared" si="24"/>
        <v>0</v>
      </c>
      <c r="DW92" s="289">
        <f t="shared" si="24"/>
        <v>9.5000000000000001E-2</v>
      </c>
      <c r="DX92" s="289">
        <f t="shared" si="24"/>
        <v>0</v>
      </c>
      <c r="DY92" s="289">
        <f t="shared" si="24"/>
        <v>0.246</v>
      </c>
      <c r="DZ92" s="333">
        <f t="shared" si="24"/>
        <v>0</v>
      </c>
      <c r="EA92" s="365">
        <f t="shared" si="24"/>
        <v>0.34099999999999997</v>
      </c>
    </row>
    <row r="93" spans="1:131" ht="11.25" customHeight="1">
      <c r="A93" s="950">
        <v>24</v>
      </c>
      <c r="B93" s="307" t="s">
        <v>234</v>
      </c>
      <c r="C93" s="308"/>
      <c r="D93" s="313"/>
      <c r="E93" s="314"/>
      <c r="F93" s="314"/>
      <c r="G93" s="314"/>
      <c r="H93" s="314"/>
      <c r="I93" s="314"/>
      <c r="J93" s="314"/>
      <c r="K93" s="315"/>
      <c r="L93" s="313"/>
      <c r="M93" s="314"/>
      <c r="N93" s="314"/>
      <c r="O93" s="314"/>
      <c r="P93" s="314"/>
      <c r="Q93" s="314"/>
      <c r="R93" s="314"/>
      <c r="S93" s="315"/>
      <c r="T93" s="316"/>
      <c r="U93" s="314"/>
      <c r="V93" s="314"/>
      <c r="W93" s="314"/>
      <c r="X93" s="314"/>
      <c r="Y93" s="314"/>
      <c r="Z93" s="314"/>
      <c r="AA93" s="308"/>
      <c r="AB93" s="313"/>
      <c r="AC93" s="314"/>
      <c r="AD93" s="314"/>
      <c r="AE93" s="314"/>
      <c r="AF93" s="314"/>
      <c r="AG93" s="314"/>
      <c r="AH93" s="314"/>
      <c r="AI93" s="315"/>
      <c r="AJ93" s="316"/>
      <c r="AK93" s="314"/>
      <c r="AL93" s="314"/>
      <c r="AM93" s="314"/>
      <c r="AN93" s="314"/>
      <c r="AO93" s="314"/>
      <c r="AP93" s="314"/>
      <c r="AQ93" s="308"/>
      <c r="AR93" s="313"/>
      <c r="AS93" s="314"/>
      <c r="AT93" s="314"/>
      <c r="AU93" s="314"/>
      <c r="AV93" s="314"/>
      <c r="AW93" s="314"/>
      <c r="AX93" s="314"/>
      <c r="AY93" s="315"/>
      <c r="AZ93" s="316"/>
      <c r="BA93" s="314"/>
      <c r="BB93" s="314"/>
      <c r="BC93" s="314"/>
      <c r="BD93" s="314"/>
      <c r="BE93" s="314"/>
      <c r="BF93" s="314"/>
      <c r="BG93" s="308"/>
      <c r="BH93" s="313"/>
      <c r="BI93" s="314"/>
      <c r="BJ93" s="314"/>
      <c r="BK93" s="314"/>
      <c r="BL93" s="314"/>
      <c r="BM93" s="314"/>
      <c r="BN93" s="314"/>
      <c r="BO93" s="315"/>
      <c r="BP93" s="316"/>
      <c r="BQ93" s="314"/>
      <c r="BR93" s="314"/>
      <c r="BS93" s="314"/>
      <c r="BT93" s="314"/>
      <c r="BU93" s="314"/>
      <c r="BV93" s="314"/>
      <c r="BW93" s="308"/>
      <c r="BX93" s="313"/>
      <c r="BY93" s="314"/>
      <c r="BZ93" s="314"/>
      <c r="CA93" s="314"/>
      <c r="CB93" s="314"/>
      <c r="CC93" s="314"/>
      <c r="CD93" s="314"/>
      <c r="CE93" s="315"/>
      <c r="CF93" s="316"/>
      <c r="CG93" s="314"/>
      <c r="CH93" s="314"/>
      <c r="CI93" s="314"/>
      <c r="CJ93" s="314"/>
      <c r="CK93" s="314"/>
      <c r="CL93" s="314"/>
      <c r="CM93" s="308"/>
      <c r="CN93" s="313"/>
      <c r="CO93" s="314"/>
      <c r="CP93" s="314"/>
      <c r="CQ93" s="314"/>
      <c r="CR93" s="314"/>
      <c r="CS93" s="314"/>
      <c r="CT93" s="314"/>
      <c r="CU93" s="315"/>
      <c r="CV93" s="316"/>
      <c r="CW93" s="314"/>
      <c r="CX93" s="314"/>
      <c r="CY93" s="314"/>
      <c r="CZ93" s="314"/>
      <c r="DA93" s="314"/>
      <c r="DB93" s="314"/>
      <c r="DC93" s="308"/>
      <c r="DD93" s="313"/>
      <c r="DE93" s="314"/>
      <c r="DF93" s="314"/>
      <c r="DG93" s="314"/>
      <c r="DH93" s="314"/>
      <c r="DI93" s="314"/>
      <c r="DJ93" s="314"/>
      <c r="DK93" s="315"/>
      <c r="DL93" s="309"/>
      <c r="DM93" s="311"/>
      <c r="DN93" s="310"/>
      <c r="DO93" s="310"/>
      <c r="DP93" s="310"/>
      <c r="DQ93" s="326"/>
      <c r="DR93" s="327"/>
      <c r="DS93" s="328"/>
      <c r="DT93" s="309"/>
      <c r="DU93" s="311"/>
      <c r="DV93" s="310"/>
      <c r="DW93" s="310"/>
      <c r="DX93" s="310"/>
      <c r="DY93" s="326"/>
      <c r="DZ93" s="327"/>
      <c r="EA93" s="328"/>
    </row>
    <row r="94" spans="1:131" ht="11.25" customHeight="1">
      <c r="A94" s="951"/>
      <c r="B94" s="286" t="s">
        <v>200</v>
      </c>
      <c r="C94" s="317" t="s">
        <v>165</v>
      </c>
      <c r="D94" s="319">
        <v>315.41900000000004</v>
      </c>
      <c r="E94" s="320">
        <v>315.41900000000004</v>
      </c>
      <c r="F94" s="320">
        <v>25.45</v>
      </c>
      <c r="G94" s="320">
        <v>138.53450000000004</v>
      </c>
      <c r="H94" s="320">
        <v>0</v>
      </c>
      <c r="I94" s="320">
        <v>176.8845</v>
      </c>
      <c r="J94" s="320">
        <v>176.8845</v>
      </c>
      <c r="K94" s="321">
        <v>0</v>
      </c>
      <c r="L94" s="319">
        <v>298.43400000000003</v>
      </c>
      <c r="M94" s="320">
        <v>298.43400000000003</v>
      </c>
      <c r="N94" s="320">
        <v>24.47</v>
      </c>
      <c r="O94" s="320">
        <v>125.58400000000003</v>
      </c>
      <c r="P94" s="320">
        <v>0</v>
      </c>
      <c r="Q94" s="320">
        <v>172.85</v>
      </c>
      <c r="R94" s="320">
        <v>172.85</v>
      </c>
      <c r="S94" s="321">
        <v>0</v>
      </c>
      <c r="T94" s="322">
        <v>268.13200000000001</v>
      </c>
      <c r="U94" s="320">
        <v>268.13200000000001</v>
      </c>
      <c r="V94" s="320">
        <v>23.9</v>
      </c>
      <c r="W94" s="320">
        <v>152.554</v>
      </c>
      <c r="X94" s="320">
        <v>0</v>
      </c>
      <c r="Y94" s="320">
        <v>115.578</v>
      </c>
      <c r="Z94" s="320">
        <v>115.578</v>
      </c>
      <c r="AA94" s="317">
        <v>0</v>
      </c>
      <c r="AB94" s="319"/>
      <c r="AC94" s="320"/>
      <c r="AD94" s="320"/>
      <c r="AE94" s="320"/>
      <c r="AF94" s="320"/>
      <c r="AG94" s="320"/>
      <c r="AH94" s="320"/>
      <c r="AI94" s="321"/>
      <c r="AJ94" s="322">
        <v>228.786</v>
      </c>
      <c r="AK94" s="320">
        <v>228.786</v>
      </c>
      <c r="AL94" s="320">
        <v>21.82</v>
      </c>
      <c r="AM94" s="320">
        <v>75.027999999999992</v>
      </c>
      <c r="AN94" s="320">
        <v>0</v>
      </c>
      <c r="AO94" s="320">
        <v>153.75800000000001</v>
      </c>
      <c r="AP94" s="320">
        <v>153.75800000000001</v>
      </c>
      <c r="AQ94" s="317">
        <v>0</v>
      </c>
      <c r="AR94" s="319"/>
      <c r="AS94" s="320"/>
      <c r="AT94" s="320"/>
      <c r="AU94" s="320"/>
      <c r="AV94" s="320"/>
      <c r="AW94" s="320"/>
      <c r="AX94" s="320"/>
      <c r="AY94" s="321"/>
      <c r="AZ94" s="322">
        <v>23.024999999999999</v>
      </c>
      <c r="BA94" s="320">
        <v>23.024999999999999</v>
      </c>
      <c r="BB94" s="320">
        <v>3.18</v>
      </c>
      <c r="BC94" s="320">
        <v>-131.27349999999998</v>
      </c>
      <c r="BD94" s="320">
        <v>0</v>
      </c>
      <c r="BE94" s="320">
        <v>154.29849999999999</v>
      </c>
      <c r="BF94" s="320">
        <v>154.29849999999999</v>
      </c>
      <c r="BG94" s="317">
        <v>0</v>
      </c>
      <c r="BH94" s="319"/>
      <c r="BI94" s="320"/>
      <c r="BJ94" s="320"/>
      <c r="BK94" s="320"/>
      <c r="BL94" s="320"/>
      <c r="BM94" s="320"/>
      <c r="BN94" s="320"/>
      <c r="BO94" s="321"/>
      <c r="BP94" s="322">
        <v>0</v>
      </c>
      <c r="BQ94" s="320">
        <v>0</v>
      </c>
      <c r="BR94" s="320">
        <v>0</v>
      </c>
      <c r="BS94" s="320">
        <v>-153.75899999999999</v>
      </c>
      <c r="BT94" s="320">
        <v>0</v>
      </c>
      <c r="BU94" s="320">
        <v>153.75899999999999</v>
      </c>
      <c r="BV94" s="320">
        <v>153.75899999999999</v>
      </c>
      <c r="BW94" s="317">
        <v>0</v>
      </c>
      <c r="BX94" s="319">
        <v>0</v>
      </c>
      <c r="BY94" s="320">
        <v>0</v>
      </c>
      <c r="BZ94" s="320">
        <v>0</v>
      </c>
      <c r="CA94" s="320">
        <v>-153.7585</v>
      </c>
      <c r="CB94" s="320">
        <v>0</v>
      </c>
      <c r="CC94" s="320">
        <v>153.7585</v>
      </c>
      <c r="CD94" s="320">
        <v>153.7585</v>
      </c>
      <c r="CE94" s="321">
        <v>0</v>
      </c>
      <c r="CF94" s="322">
        <v>0</v>
      </c>
      <c r="CG94" s="320">
        <v>0</v>
      </c>
      <c r="CH94" s="320">
        <v>0</v>
      </c>
      <c r="CI94" s="320">
        <v>-153.7585</v>
      </c>
      <c r="CJ94" s="320">
        <v>0</v>
      </c>
      <c r="CK94" s="320">
        <v>153.7585</v>
      </c>
      <c r="CL94" s="320">
        <v>153.7585</v>
      </c>
      <c r="CM94" s="317">
        <v>0</v>
      </c>
      <c r="CN94" s="319">
        <v>33.32</v>
      </c>
      <c r="CO94" s="320">
        <v>33.32</v>
      </c>
      <c r="CP94" s="320">
        <v>4.96</v>
      </c>
      <c r="CQ94" s="320">
        <v>32.877000000000002</v>
      </c>
      <c r="CR94" s="320">
        <v>0</v>
      </c>
      <c r="CS94" s="320">
        <v>0.443</v>
      </c>
      <c r="CT94" s="320">
        <v>0.443</v>
      </c>
      <c r="CU94" s="321">
        <v>0</v>
      </c>
      <c r="CV94" s="322">
        <v>187.608</v>
      </c>
      <c r="CW94" s="320">
        <v>187.608</v>
      </c>
      <c r="CX94" s="320">
        <v>18.940000000000001</v>
      </c>
      <c r="CY94" s="320">
        <v>33.441000000000003</v>
      </c>
      <c r="CZ94" s="320">
        <v>0</v>
      </c>
      <c r="DA94" s="320">
        <v>154.167</v>
      </c>
      <c r="DB94" s="320">
        <v>154.167</v>
      </c>
      <c r="DC94" s="317">
        <v>0</v>
      </c>
      <c r="DD94" s="319">
        <v>301.40600000000001</v>
      </c>
      <c r="DE94" s="320">
        <v>301.40600000000001</v>
      </c>
      <c r="DF94" s="320">
        <v>23.77</v>
      </c>
      <c r="DG94" s="320">
        <v>147.239</v>
      </c>
      <c r="DH94" s="320">
        <v>0</v>
      </c>
      <c r="DI94" s="320">
        <v>154.167</v>
      </c>
      <c r="DJ94" s="320">
        <v>154.167</v>
      </c>
      <c r="DK94" s="321">
        <v>0</v>
      </c>
      <c r="DL94" s="318">
        <v>434.24700000000001</v>
      </c>
      <c r="DM94" s="289">
        <v>434.24700000000001</v>
      </c>
      <c r="DN94" s="289">
        <v>29.51</v>
      </c>
      <c r="DO94" s="289">
        <f>DL94-DP94-DQ94</f>
        <v>124.07700000000006</v>
      </c>
      <c r="DP94" s="290">
        <v>0</v>
      </c>
      <c r="DQ94" s="289">
        <f>DR94+DS94</f>
        <v>310.16999999999996</v>
      </c>
      <c r="DR94" s="290">
        <f>156.411+153.759</f>
        <v>310.16999999999996</v>
      </c>
      <c r="DS94" s="291">
        <v>0</v>
      </c>
      <c r="DT94" s="318">
        <f t="shared" ref="DT94:EA95" si="29">D94+L94+T94+AB94+AJ94+AR94+AZ94+BH94+BP94+BX94+CF94+CN94+CV94+DD94+DL94</f>
        <v>2090.377</v>
      </c>
      <c r="DU94" s="289">
        <f t="shared" si="29"/>
        <v>2090.377</v>
      </c>
      <c r="DV94" s="289">
        <f t="shared" si="29"/>
        <v>175.99999999999997</v>
      </c>
      <c r="DW94" s="289">
        <f t="shared" si="29"/>
        <v>236.78500000000011</v>
      </c>
      <c r="DX94" s="290">
        <f t="shared" si="29"/>
        <v>0</v>
      </c>
      <c r="DY94" s="289">
        <f t="shared" si="29"/>
        <v>1853.5919999999996</v>
      </c>
      <c r="DZ94" s="290">
        <f t="shared" si="29"/>
        <v>1853.5919999999996</v>
      </c>
      <c r="EA94" s="291">
        <f t="shared" si="29"/>
        <v>0</v>
      </c>
    </row>
    <row r="95" spans="1:131" ht="12" customHeight="1" thickBot="1">
      <c r="A95" s="952"/>
      <c r="B95" s="298" t="s">
        <v>206</v>
      </c>
      <c r="C95" s="299" t="s">
        <v>202</v>
      </c>
      <c r="D95" s="303">
        <v>0</v>
      </c>
      <c r="E95" s="304">
        <v>0</v>
      </c>
      <c r="F95" s="304">
        <v>0</v>
      </c>
      <c r="G95" s="304">
        <v>-140.68</v>
      </c>
      <c r="H95" s="304">
        <v>0</v>
      </c>
      <c r="I95" s="304">
        <v>140.68</v>
      </c>
      <c r="J95" s="304">
        <v>140.68</v>
      </c>
      <c r="K95" s="305">
        <v>0</v>
      </c>
      <c r="L95" s="303">
        <v>0</v>
      </c>
      <c r="M95" s="304">
        <v>0</v>
      </c>
      <c r="N95" s="304">
        <v>0</v>
      </c>
      <c r="O95" s="304">
        <v>0</v>
      </c>
      <c r="P95" s="304">
        <v>0</v>
      </c>
      <c r="Q95" s="304">
        <v>0</v>
      </c>
      <c r="R95" s="304">
        <v>0</v>
      </c>
      <c r="S95" s="305">
        <v>0</v>
      </c>
      <c r="T95" s="306">
        <v>0</v>
      </c>
      <c r="U95" s="304">
        <v>0</v>
      </c>
      <c r="V95" s="304">
        <v>0</v>
      </c>
      <c r="W95" s="304">
        <v>0</v>
      </c>
      <c r="X95" s="304">
        <v>0</v>
      </c>
      <c r="Y95" s="304">
        <v>0</v>
      </c>
      <c r="Z95" s="304">
        <v>0</v>
      </c>
      <c r="AA95" s="299">
        <v>0</v>
      </c>
      <c r="AB95" s="303"/>
      <c r="AC95" s="304"/>
      <c r="AD95" s="304"/>
      <c r="AE95" s="304"/>
      <c r="AF95" s="304"/>
      <c r="AG95" s="304"/>
      <c r="AH95" s="304"/>
      <c r="AI95" s="305"/>
      <c r="AJ95" s="306">
        <v>0</v>
      </c>
      <c r="AK95" s="304">
        <v>0</v>
      </c>
      <c r="AL95" s="304">
        <v>0</v>
      </c>
      <c r="AM95" s="304">
        <v>0</v>
      </c>
      <c r="AN95" s="304">
        <v>0</v>
      </c>
      <c r="AO95" s="304">
        <v>0</v>
      </c>
      <c r="AP95" s="304">
        <v>0</v>
      </c>
      <c r="AQ95" s="299">
        <v>0</v>
      </c>
      <c r="AR95" s="303"/>
      <c r="AS95" s="304"/>
      <c r="AT95" s="304"/>
      <c r="AU95" s="304"/>
      <c r="AV95" s="304"/>
      <c r="AW95" s="304"/>
      <c r="AX95" s="304"/>
      <c r="AY95" s="305"/>
      <c r="AZ95" s="306">
        <v>0</v>
      </c>
      <c r="BA95" s="304">
        <v>0</v>
      </c>
      <c r="BB95" s="304">
        <v>0</v>
      </c>
      <c r="BC95" s="304">
        <v>-30.88</v>
      </c>
      <c r="BD95" s="304">
        <v>0</v>
      </c>
      <c r="BE95" s="304">
        <v>30.88</v>
      </c>
      <c r="BF95" s="304">
        <v>30.88</v>
      </c>
      <c r="BG95" s="299">
        <v>0</v>
      </c>
      <c r="BH95" s="303"/>
      <c r="BI95" s="304"/>
      <c r="BJ95" s="304"/>
      <c r="BK95" s="304"/>
      <c r="BL95" s="304"/>
      <c r="BM95" s="304"/>
      <c r="BN95" s="304"/>
      <c r="BO95" s="305"/>
      <c r="BP95" s="306">
        <v>0</v>
      </c>
      <c r="BQ95" s="304">
        <v>0</v>
      </c>
      <c r="BR95" s="304">
        <v>0</v>
      </c>
      <c r="BS95" s="304">
        <v>0</v>
      </c>
      <c r="BT95" s="304">
        <v>0</v>
      </c>
      <c r="BU95" s="304">
        <v>0</v>
      </c>
      <c r="BV95" s="304">
        <v>0</v>
      </c>
      <c r="BW95" s="299">
        <v>0</v>
      </c>
      <c r="BX95" s="303">
        <v>0</v>
      </c>
      <c r="BY95" s="304">
        <v>0</v>
      </c>
      <c r="BZ95" s="304">
        <v>0</v>
      </c>
      <c r="CA95" s="304">
        <v>0</v>
      </c>
      <c r="CB95" s="304">
        <v>0</v>
      </c>
      <c r="CC95" s="304">
        <v>0</v>
      </c>
      <c r="CD95" s="304">
        <v>0</v>
      </c>
      <c r="CE95" s="305">
        <v>0</v>
      </c>
      <c r="CF95" s="306">
        <v>0</v>
      </c>
      <c r="CG95" s="304">
        <v>0</v>
      </c>
      <c r="CH95" s="304">
        <v>0</v>
      </c>
      <c r="CI95" s="304">
        <v>0</v>
      </c>
      <c r="CJ95" s="304">
        <v>0</v>
      </c>
      <c r="CK95" s="304">
        <v>0</v>
      </c>
      <c r="CL95" s="304">
        <v>0</v>
      </c>
      <c r="CM95" s="299">
        <v>0</v>
      </c>
      <c r="CN95" s="303">
        <v>0</v>
      </c>
      <c r="CO95" s="304">
        <v>0</v>
      </c>
      <c r="CP95" s="304">
        <v>0</v>
      </c>
      <c r="CQ95" s="304">
        <v>-31.76</v>
      </c>
      <c r="CR95" s="304">
        <v>0</v>
      </c>
      <c r="CS95" s="304">
        <v>31.76</v>
      </c>
      <c r="CT95" s="304">
        <v>31.76</v>
      </c>
      <c r="CU95" s="305">
        <v>0</v>
      </c>
      <c r="CV95" s="306">
        <v>0</v>
      </c>
      <c r="CW95" s="304">
        <v>0</v>
      </c>
      <c r="CX95" s="304">
        <v>0</v>
      </c>
      <c r="CY95" s="304">
        <v>-22.56</v>
      </c>
      <c r="CZ95" s="304">
        <v>0</v>
      </c>
      <c r="DA95" s="304">
        <v>22.56</v>
      </c>
      <c r="DB95" s="304">
        <v>22.56</v>
      </c>
      <c r="DC95" s="299">
        <v>0</v>
      </c>
      <c r="DD95" s="303">
        <v>0</v>
      </c>
      <c r="DE95" s="304">
        <v>0</v>
      </c>
      <c r="DF95" s="304">
        <v>0</v>
      </c>
      <c r="DG95" s="304">
        <v>0</v>
      </c>
      <c r="DH95" s="304">
        <v>0</v>
      </c>
      <c r="DI95" s="304">
        <v>0</v>
      </c>
      <c r="DJ95" s="304">
        <v>0</v>
      </c>
      <c r="DK95" s="305">
        <v>0</v>
      </c>
      <c r="DL95" s="300">
        <v>0</v>
      </c>
      <c r="DM95" s="301">
        <v>0</v>
      </c>
      <c r="DN95" s="301">
        <v>0</v>
      </c>
      <c r="DO95" s="301">
        <f>DL95-DP95-DQ95</f>
        <v>-1.27</v>
      </c>
      <c r="DP95" s="301">
        <v>0</v>
      </c>
      <c r="DQ95" s="289">
        <f>DR95+DS95</f>
        <v>1.27</v>
      </c>
      <c r="DR95" s="301">
        <v>1.27</v>
      </c>
      <c r="DS95" s="302">
        <v>0</v>
      </c>
      <c r="DT95" s="300">
        <f t="shared" si="29"/>
        <v>0</v>
      </c>
      <c r="DU95" s="301">
        <f t="shared" si="29"/>
        <v>0</v>
      </c>
      <c r="DV95" s="301">
        <f t="shared" si="29"/>
        <v>0</v>
      </c>
      <c r="DW95" s="301">
        <f t="shared" si="29"/>
        <v>-227.15</v>
      </c>
      <c r="DX95" s="301">
        <f t="shared" si="29"/>
        <v>0</v>
      </c>
      <c r="DY95" s="289">
        <f t="shared" si="29"/>
        <v>227.15</v>
      </c>
      <c r="DZ95" s="301">
        <f t="shared" si="29"/>
        <v>227.15</v>
      </c>
      <c r="EA95" s="302">
        <f t="shared" si="29"/>
        <v>0</v>
      </c>
    </row>
    <row r="96" spans="1:131" ht="9.75">
      <c r="A96" s="950">
        <v>25</v>
      </c>
      <c r="B96" s="366" t="s">
        <v>235</v>
      </c>
      <c r="C96" s="308"/>
      <c r="D96" s="313"/>
      <c r="E96" s="314"/>
      <c r="F96" s="314"/>
      <c r="G96" s="314"/>
      <c r="H96" s="314"/>
      <c r="I96" s="314"/>
      <c r="J96" s="314"/>
      <c r="K96" s="315"/>
      <c r="L96" s="313"/>
      <c r="M96" s="314"/>
      <c r="N96" s="314"/>
      <c r="O96" s="314"/>
      <c r="P96" s="314"/>
      <c r="Q96" s="314"/>
      <c r="R96" s="314"/>
      <c r="S96" s="315"/>
      <c r="T96" s="316"/>
      <c r="U96" s="314"/>
      <c r="V96" s="314"/>
      <c r="W96" s="314"/>
      <c r="X96" s="314"/>
      <c r="Y96" s="314"/>
      <c r="Z96" s="314"/>
      <c r="AA96" s="308"/>
      <c r="AB96" s="313"/>
      <c r="AC96" s="314"/>
      <c r="AD96" s="314"/>
      <c r="AE96" s="314"/>
      <c r="AF96" s="314"/>
      <c r="AG96" s="314"/>
      <c r="AH96" s="314"/>
      <c r="AI96" s="315"/>
      <c r="AJ96" s="316"/>
      <c r="AK96" s="314"/>
      <c r="AL96" s="314"/>
      <c r="AM96" s="314"/>
      <c r="AN96" s="314"/>
      <c r="AO96" s="314"/>
      <c r="AP96" s="314"/>
      <c r="AQ96" s="308"/>
      <c r="AR96" s="313"/>
      <c r="AS96" s="314"/>
      <c r="AT96" s="314"/>
      <c r="AU96" s="314"/>
      <c r="AV96" s="314"/>
      <c r="AW96" s="314"/>
      <c r="AX96" s="314"/>
      <c r="AY96" s="315"/>
      <c r="AZ96" s="316"/>
      <c r="BA96" s="314"/>
      <c r="BB96" s="314"/>
      <c r="BC96" s="314"/>
      <c r="BD96" s="314"/>
      <c r="BE96" s="314"/>
      <c r="BF96" s="314"/>
      <c r="BG96" s="308"/>
      <c r="BH96" s="313"/>
      <c r="BI96" s="314"/>
      <c r="BJ96" s="314"/>
      <c r="BK96" s="314"/>
      <c r="BL96" s="314"/>
      <c r="BM96" s="314"/>
      <c r="BN96" s="314"/>
      <c r="BO96" s="315"/>
      <c r="BP96" s="316"/>
      <c r="BQ96" s="314"/>
      <c r="BR96" s="314"/>
      <c r="BS96" s="314"/>
      <c r="BT96" s="314"/>
      <c r="BU96" s="314"/>
      <c r="BV96" s="314"/>
      <c r="BW96" s="308"/>
      <c r="BX96" s="313"/>
      <c r="BY96" s="314"/>
      <c r="BZ96" s="314"/>
      <c r="CA96" s="314"/>
      <c r="CB96" s="314"/>
      <c r="CC96" s="314"/>
      <c r="CD96" s="314"/>
      <c r="CE96" s="315"/>
      <c r="CF96" s="316"/>
      <c r="CG96" s="314"/>
      <c r="CH96" s="314"/>
      <c r="CI96" s="314"/>
      <c r="CJ96" s="314"/>
      <c r="CK96" s="314"/>
      <c r="CL96" s="314"/>
      <c r="CM96" s="308"/>
      <c r="CN96" s="313"/>
      <c r="CO96" s="314"/>
      <c r="CP96" s="314"/>
      <c r="CQ96" s="314"/>
      <c r="CR96" s="314"/>
      <c r="CS96" s="314"/>
      <c r="CT96" s="314"/>
      <c r="CU96" s="315"/>
      <c r="CV96" s="316"/>
      <c r="CW96" s="314"/>
      <c r="CX96" s="314"/>
      <c r="CY96" s="314"/>
      <c r="CZ96" s="314"/>
      <c r="DA96" s="314"/>
      <c r="DB96" s="314"/>
      <c r="DC96" s="308"/>
      <c r="DD96" s="313"/>
      <c r="DE96" s="314"/>
      <c r="DF96" s="314"/>
      <c r="DG96" s="314"/>
      <c r="DH96" s="314"/>
      <c r="DI96" s="314"/>
      <c r="DJ96" s="314"/>
      <c r="DK96" s="315"/>
      <c r="DL96" s="309"/>
      <c r="DM96" s="310"/>
      <c r="DN96" s="310"/>
      <c r="DO96" s="310"/>
      <c r="DP96" s="310"/>
      <c r="DQ96" s="326"/>
      <c r="DR96" s="327"/>
      <c r="DS96" s="328"/>
      <c r="DT96" s="309"/>
      <c r="DU96" s="310"/>
      <c r="DV96" s="310"/>
      <c r="DW96" s="310"/>
      <c r="DX96" s="310"/>
      <c r="DY96" s="326"/>
      <c r="DZ96" s="327"/>
      <c r="EA96" s="328"/>
    </row>
    <row r="97" spans="1:131">
      <c r="A97" s="951"/>
      <c r="B97" s="286" t="s">
        <v>200</v>
      </c>
      <c r="C97" s="317" t="s">
        <v>165</v>
      </c>
      <c r="D97" s="319">
        <v>763.928</v>
      </c>
      <c r="E97" s="320">
        <v>763.928</v>
      </c>
      <c r="F97" s="320">
        <v>109.85</v>
      </c>
      <c r="G97" s="320">
        <v>210.11200000000008</v>
      </c>
      <c r="H97" s="320">
        <v>0</v>
      </c>
      <c r="I97" s="320">
        <v>553.81599999999992</v>
      </c>
      <c r="J97" s="320">
        <v>553.81599999999992</v>
      </c>
      <c r="K97" s="321">
        <v>0</v>
      </c>
      <c r="L97" s="319">
        <v>732.01499999999999</v>
      </c>
      <c r="M97" s="320">
        <v>732.01499999999999</v>
      </c>
      <c r="N97" s="320">
        <v>110.75</v>
      </c>
      <c r="O97" s="320">
        <v>174.82799999999997</v>
      </c>
      <c r="P97" s="320">
        <v>0</v>
      </c>
      <c r="Q97" s="320">
        <v>557.18700000000001</v>
      </c>
      <c r="R97" s="320">
        <v>557.18700000000001</v>
      </c>
      <c r="S97" s="321">
        <v>0</v>
      </c>
      <c r="T97" s="322">
        <v>616.97900000000004</v>
      </c>
      <c r="U97" s="320">
        <v>616.97900000000004</v>
      </c>
      <c r="V97" s="320">
        <v>99.1</v>
      </c>
      <c r="W97" s="320">
        <v>121.29100000000005</v>
      </c>
      <c r="X97" s="320">
        <v>0</v>
      </c>
      <c r="Y97" s="320">
        <v>495.68799999999999</v>
      </c>
      <c r="Z97" s="320">
        <v>495.68799999999999</v>
      </c>
      <c r="AA97" s="317">
        <v>0</v>
      </c>
      <c r="AB97" s="319"/>
      <c r="AC97" s="320"/>
      <c r="AD97" s="320"/>
      <c r="AE97" s="320"/>
      <c r="AF97" s="320"/>
      <c r="AG97" s="320"/>
      <c r="AH97" s="320"/>
      <c r="AI97" s="321"/>
      <c r="AJ97" s="322">
        <v>508.05700000000002</v>
      </c>
      <c r="AK97" s="320">
        <v>508.05700000000002</v>
      </c>
      <c r="AL97" s="320">
        <v>92.1</v>
      </c>
      <c r="AM97" s="320">
        <v>89.338999999999999</v>
      </c>
      <c r="AN97" s="320">
        <v>0</v>
      </c>
      <c r="AO97" s="320">
        <v>418.71800000000002</v>
      </c>
      <c r="AP97" s="320">
        <v>418.71800000000002</v>
      </c>
      <c r="AQ97" s="317">
        <v>0</v>
      </c>
      <c r="AR97" s="319"/>
      <c r="AS97" s="320"/>
      <c r="AT97" s="320"/>
      <c r="AU97" s="320"/>
      <c r="AV97" s="320"/>
      <c r="AW97" s="320"/>
      <c r="AX97" s="320"/>
      <c r="AY97" s="321"/>
      <c r="AZ97" s="322">
        <v>70.039000000000001</v>
      </c>
      <c r="BA97" s="320">
        <v>70.039000000000001</v>
      </c>
      <c r="BB97" s="320">
        <v>29.08</v>
      </c>
      <c r="BC97" s="320">
        <v>-106.96399999999998</v>
      </c>
      <c r="BD97" s="320">
        <v>0</v>
      </c>
      <c r="BE97" s="320">
        <v>177.00299999999999</v>
      </c>
      <c r="BF97" s="320">
        <v>177.00299999999999</v>
      </c>
      <c r="BG97" s="317">
        <v>0</v>
      </c>
      <c r="BH97" s="319"/>
      <c r="BI97" s="320"/>
      <c r="BJ97" s="320"/>
      <c r="BK97" s="320"/>
      <c r="BL97" s="320"/>
      <c r="BM97" s="320"/>
      <c r="BN97" s="320"/>
      <c r="BO97" s="321"/>
      <c r="BP97" s="322">
        <v>12.731999999999999</v>
      </c>
      <c r="BQ97" s="320">
        <v>12.731999999999999</v>
      </c>
      <c r="BR97" s="320">
        <v>8.2899999999999991</v>
      </c>
      <c r="BS97" s="320">
        <v>-160.94900000000001</v>
      </c>
      <c r="BT97" s="320">
        <v>0</v>
      </c>
      <c r="BU97" s="320">
        <v>173.68100000000001</v>
      </c>
      <c r="BV97" s="320">
        <v>173.68100000000001</v>
      </c>
      <c r="BW97" s="317">
        <v>0</v>
      </c>
      <c r="BX97" s="319">
        <v>0.56000000000000005</v>
      </c>
      <c r="BY97" s="320">
        <v>0.56000000000000005</v>
      </c>
      <c r="BZ97" s="320">
        <v>0.22</v>
      </c>
      <c r="CA97" s="320">
        <v>-160.58099999999999</v>
      </c>
      <c r="CB97" s="320">
        <v>0</v>
      </c>
      <c r="CC97" s="320">
        <v>161.14099999999999</v>
      </c>
      <c r="CD97" s="320">
        <v>161.14099999999999</v>
      </c>
      <c r="CE97" s="321">
        <v>0</v>
      </c>
      <c r="CF97" s="322">
        <v>26.135999999999999</v>
      </c>
      <c r="CG97" s="320">
        <v>26.135999999999999</v>
      </c>
      <c r="CH97" s="320">
        <v>15.77</v>
      </c>
      <c r="CI97" s="320">
        <v>-126.33700000000002</v>
      </c>
      <c r="CJ97" s="320">
        <v>0</v>
      </c>
      <c r="CK97" s="320">
        <v>152.47300000000001</v>
      </c>
      <c r="CL97" s="320">
        <v>152.47300000000001</v>
      </c>
      <c r="CM97" s="317">
        <v>0</v>
      </c>
      <c r="CN97" s="319">
        <v>77.382000000000005</v>
      </c>
      <c r="CO97" s="320">
        <v>77.382000000000005</v>
      </c>
      <c r="CP97" s="320">
        <v>31.07</v>
      </c>
      <c r="CQ97" s="320">
        <v>59.799000000000007</v>
      </c>
      <c r="CR97" s="320">
        <v>0</v>
      </c>
      <c r="CS97" s="320">
        <v>17.582999999999998</v>
      </c>
      <c r="CT97" s="320">
        <v>17.582999999999998</v>
      </c>
      <c r="CU97" s="321">
        <v>0</v>
      </c>
      <c r="CV97" s="322">
        <v>401.572</v>
      </c>
      <c r="CW97" s="320">
        <v>401.572</v>
      </c>
      <c r="CX97" s="320">
        <v>81.96</v>
      </c>
      <c r="CY97" s="320">
        <v>42.004999999999995</v>
      </c>
      <c r="CZ97" s="320">
        <v>0</v>
      </c>
      <c r="DA97" s="320">
        <v>359.56700000000001</v>
      </c>
      <c r="DB97" s="320">
        <v>359.56700000000001</v>
      </c>
      <c r="DC97" s="317">
        <v>0</v>
      </c>
      <c r="DD97" s="319">
        <v>661.97699999999998</v>
      </c>
      <c r="DE97" s="320">
        <v>661.97699999999998</v>
      </c>
      <c r="DF97" s="320">
        <v>97.78</v>
      </c>
      <c r="DG97" s="320">
        <v>150.38599999999997</v>
      </c>
      <c r="DH97" s="320">
        <v>0</v>
      </c>
      <c r="DI97" s="320">
        <v>511.59100000000001</v>
      </c>
      <c r="DJ97" s="320">
        <v>511.59100000000001</v>
      </c>
      <c r="DK97" s="321">
        <v>0</v>
      </c>
      <c r="DL97" s="318">
        <v>982.55700000000002</v>
      </c>
      <c r="DM97" s="290">
        <f>DL97</f>
        <v>982.55700000000002</v>
      </c>
      <c r="DN97" s="290">
        <v>123.89</v>
      </c>
      <c r="DO97" s="289">
        <f>DL97-DP97-DQ97</f>
        <v>123.55950000000007</v>
      </c>
      <c r="DP97" s="290">
        <v>0</v>
      </c>
      <c r="DQ97" s="289">
        <f>DR97+DS97</f>
        <v>858.99749999999995</v>
      </c>
      <c r="DR97" s="290">
        <f>707.197+139.405+12.3955</f>
        <v>858.99749999999995</v>
      </c>
      <c r="DS97" s="291">
        <v>0</v>
      </c>
      <c r="DT97" s="318">
        <f t="shared" ref="DT97:EA99" si="30">D97+L97+T97+AB97+AJ97+AR97+AZ97+BH97+BP97+BX97+CF97+CN97+CV97+DD97+DL97</f>
        <v>4853.9340000000002</v>
      </c>
      <c r="DU97" s="290">
        <f t="shared" si="30"/>
        <v>4853.9340000000002</v>
      </c>
      <c r="DV97" s="290">
        <f t="shared" si="30"/>
        <v>799.8599999999999</v>
      </c>
      <c r="DW97" s="289">
        <f t="shared" si="30"/>
        <v>416.48850000000016</v>
      </c>
      <c r="DX97" s="290">
        <f t="shared" si="30"/>
        <v>0</v>
      </c>
      <c r="DY97" s="289">
        <f t="shared" si="30"/>
        <v>4437.4454999999998</v>
      </c>
      <c r="DZ97" s="290">
        <f t="shared" si="30"/>
        <v>4437.4454999999998</v>
      </c>
      <c r="EA97" s="291">
        <f t="shared" si="30"/>
        <v>0</v>
      </c>
    </row>
    <row r="98" spans="1:131">
      <c r="A98" s="951"/>
      <c r="B98" s="286" t="s">
        <v>206</v>
      </c>
      <c r="C98" s="317" t="s">
        <v>202</v>
      </c>
      <c r="D98" s="319">
        <v>111.32</v>
      </c>
      <c r="E98" s="320">
        <v>111.32</v>
      </c>
      <c r="F98" s="320">
        <v>86.97</v>
      </c>
      <c r="G98" s="320">
        <v>-1.0560000000000116</v>
      </c>
      <c r="H98" s="320">
        <v>0</v>
      </c>
      <c r="I98" s="320">
        <v>112.376</v>
      </c>
      <c r="J98" s="320">
        <v>112.376</v>
      </c>
      <c r="K98" s="321">
        <v>0</v>
      </c>
      <c r="L98" s="319">
        <v>233.59</v>
      </c>
      <c r="M98" s="320">
        <v>233.59</v>
      </c>
      <c r="N98" s="320">
        <v>233.59</v>
      </c>
      <c r="O98" s="320">
        <v>218.41200000000001</v>
      </c>
      <c r="P98" s="320">
        <v>0</v>
      </c>
      <c r="Q98" s="320">
        <v>15.178000000000001</v>
      </c>
      <c r="R98" s="320">
        <v>15.178000000000001</v>
      </c>
      <c r="S98" s="321">
        <v>0</v>
      </c>
      <c r="T98" s="322">
        <v>14.55</v>
      </c>
      <c r="U98" s="320">
        <v>14.55</v>
      </c>
      <c r="V98" s="320">
        <v>14.55</v>
      </c>
      <c r="W98" s="320">
        <v>-2.4109999999999978</v>
      </c>
      <c r="X98" s="320">
        <v>0</v>
      </c>
      <c r="Y98" s="320">
        <v>16.960999999999999</v>
      </c>
      <c r="Z98" s="320">
        <v>16.960999999999999</v>
      </c>
      <c r="AA98" s="317">
        <v>0</v>
      </c>
      <c r="AB98" s="319"/>
      <c r="AC98" s="320"/>
      <c r="AD98" s="320"/>
      <c r="AE98" s="320"/>
      <c r="AF98" s="320"/>
      <c r="AG98" s="320"/>
      <c r="AH98" s="320"/>
      <c r="AI98" s="321"/>
      <c r="AJ98" s="322">
        <v>18.7</v>
      </c>
      <c r="AK98" s="320">
        <v>18.7</v>
      </c>
      <c r="AL98" s="320">
        <v>18.7</v>
      </c>
      <c r="AM98" s="320">
        <v>3.8869999999999987</v>
      </c>
      <c r="AN98" s="320">
        <v>0</v>
      </c>
      <c r="AO98" s="320">
        <v>14.813000000000001</v>
      </c>
      <c r="AP98" s="320">
        <v>14.813000000000001</v>
      </c>
      <c r="AQ98" s="317">
        <v>0</v>
      </c>
      <c r="AR98" s="319"/>
      <c r="AS98" s="320"/>
      <c r="AT98" s="320"/>
      <c r="AU98" s="320"/>
      <c r="AV98" s="320"/>
      <c r="AW98" s="320"/>
      <c r="AX98" s="320"/>
      <c r="AY98" s="321"/>
      <c r="AZ98" s="322">
        <v>0.94</v>
      </c>
      <c r="BA98" s="320">
        <v>0.94</v>
      </c>
      <c r="BB98" s="320">
        <v>0.94</v>
      </c>
      <c r="BC98" s="320">
        <v>-0.14000000000000012</v>
      </c>
      <c r="BD98" s="320">
        <v>0</v>
      </c>
      <c r="BE98" s="320">
        <v>1.08</v>
      </c>
      <c r="BF98" s="320">
        <v>1.08</v>
      </c>
      <c r="BG98" s="317">
        <v>0</v>
      </c>
      <c r="BH98" s="319"/>
      <c r="BI98" s="320"/>
      <c r="BJ98" s="320"/>
      <c r="BK98" s="320"/>
      <c r="BL98" s="320"/>
      <c r="BM98" s="320"/>
      <c r="BN98" s="320"/>
      <c r="BO98" s="321"/>
      <c r="BP98" s="322">
        <v>0</v>
      </c>
      <c r="BQ98" s="320">
        <v>0</v>
      </c>
      <c r="BR98" s="320">
        <v>0</v>
      </c>
      <c r="BS98" s="320">
        <v>0</v>
      </c>
      <c r="BT98" s="320">
        <v>0</v>
      </c>
      <c r="BU98" s="320">
        <v>0</v>
      </c>
      <c r="BV98" s="320">
        <v>0</v>
      </c>
      <c r="BW98" s="317">
        <v>0</v>
      </c>
      <c r="BX98" s="319">
        <v>0</v>
      </c>
      <c r="BY98" s="320">
        <v>0</v>
      </c>
      <c r="BZ98" s="320">
        <v>0</v>
      </c>
      <c r="CA98" s="320">
        <v>0</v>
      </c>
      <c r="CB98" s="320">
        <v>0</v>
      </c>
      <c r="CC98" s="320">
        <v>0</v>
      </c>
      <c r="CD98" s="320">
        <v>0</v>
      </c>
      <c r="CE98" s="321">
        <v>0</v>
      </c>
      <c r="CF98" s="322">
        <v>0</v>
      </c>
      <c r="CG98" s="320">
        <v>0</v>
      </c>
      <c r="CH98" s="320">
        <v>0</v>
      </c>
      <c r="CI98" s="320">
        <v>0</v>
      </c>
      <c r="CJ98" s="320">
        <v>0</v>
      </c>
      <c r="CK98" s="320">
        <v>0</v>
      </c>
      <c r="CL98" s="320">
        <v>0</v>
      </c>
      <c r="CM98" s="317">
        <v>0</v>
      </c>
      <c r="CN98" s="319">
        <v>27.75</v>
      </c>
      <c r="CO98" s="320">
        <v>27.75</v>
      </c>
      <c r="CP98" s="320">
        <v>25.25</v>
      </c>
      <c r="CQ98" s="320">
        <v>25.68</v>
      </c>
      <c r="CR98" s="320">
        <v>0</v>
      </c>
      <c r="CS98" s="320">
        <v>2.0699999999999998</v>
      </c>
      <c r="CT98" s="320">
        <v>2.0699999999999998</v>
      </c>
      <c r="CU98" s="321">
        <v>0</v>
      </c>
      <c r="CV98" s="322">
        <v>26.52</v>
      </c>
      <c r="CW98" s="320">
        <v>26.52</v>
      </c>
      <c r="CX98" s="320">
        <v>26.52</v>
      </c>
      <c r="CY98" s="320">
        <v>11.144499999999999</v>
      </c>
      <c r="CZ98" s="320">
        <v>0</v>
      </c>
      <c r="DA98" s="320">
        <v>15.375500000000001</v>
      </c>
      <c r="DB98" s="320">
        <v>15.375500000000001</v>
      </c>
      <c r="DC98" s="317">
        <v>0</v>
      </c>
      <c r="DD98" s="319">
        <v>9.52</v>
      </c>
      <c r="DE98" s="320">
        <v>9.52</v>
      </c>
      <c r="DF98" s="320">
        <v>9.52</v>
      </c>
      <c r="DG98" s="320">
        <v>-3.3360000000000003</v>
      </c>
      <c r="DH98" s="320">
        <v>0</v>
      </c>
      <c r="DI98" s="320">
        <v>12.856</v>
      </c>
      <c r="DJ98" s="320">
        <v>12.856</v>
      </c>
      <c r="DK98" s="321">
        <v>0</v>
      </c>
      <c r="DL98" s="318">
        <v>27.69</v>
      </c>
      <c r="DM98" s="290">
        <f t="shared" ref="DM98:DM99" si="31">DL98</f>
        <v>27.69</v>
      </c>
      <c r="DN98" s="290">
        <v>27.69</v>
      </c>
      <c r="DO98" s="289">
        <f>DL98-DP98-DQ98</f>
        <v>15.214</v>
      </c>
      <c r="DP98" s="290">
        <v>0</v>
      </c>
      <c r="DQ98" s="289">
        <f>DR98+DS98</f>
        <v>12.476000000000001</v>
      </c>
      <c r="DR98" s="290">
        <f>12.476</f>
        <v>12.476000000000001</v>
      </c>
      <c r="DS98" s="291">
        <v>0</v>
      </c>
      <c r="DT98" s="318">
        <f t="shared" si="30"/>
        <v>470.57999999999993</v>
      </c>
      <c r="DU98" s="290">
        <f t="shared" si="30"/>
        <v>470.57999999999993</v>
      </c>
      <c r="DV98" s="290">
        <f t="shared" si="30"/>
        <v>443.72999999999996</v>
      </c>
      <c r="DW98" s="289">
        <f t="shared" si="30"/>
        <v>267.39449999999999</v>
      </c>
      <c r="DX98" s="290">
        <f t="shared" si="30"/>
        <v>0</v>
      </c>
      <c r="DY98" s="289">
        <f t="shared" si="30"/>
        <v>203.18549999999996</v>
      </c>
      <c r="DZ98" s="290">
        <f t="shared" si="30"/>
        <v>203.18549999999996</v>
      </c>
      <c r="EA98" s="291">
        <f t="shared" si="30"/>
        <v>0</v>
      </c>
    </row>
    <row r="99" spans="1:131" ht="9" thickBot="1">
      <c r="A99" s="951"/>
      <c r="B99" s="348" t="s">
        <v>201</v>
      </c>
      <c r="C99" s="287" t="s">
        <v>202</v>
      </c>
      <c r="D99" s="335">
        <v>382</v>
      </c>
      <c r="E99" s="336">
        <v>382</v>
      </c>
      <c r="F99" s="336">
        <v>5.4</v>
      </c>
      <c r="G99" s="336">
        <v>-38.498999999999967</v>
      </c>
      <c r="H99" s="336">
        <v>0</v>
      </c>
      <c r="I99" s="336">
        <v>420.49899999999997</v>
      </c>
      <c r="J99" s="336">
        <v>420.49899999999997</v>
      </c>
      <c r="K99" s="337">
        <v>0</v>
      </c>
      <c r="L99" s="335">
        <v>359</v>
      </c>
      <c r="M99" s="336">
        <v>359</v>
      </c>
      <c r="N99" s="336">
        <v>5.05</v>
      </c>
      <c r="O99" s="336">
        <v>-11.793999999999983</v>
      </c>
      <c r="P99" s="336">
        <v>0</v>
      </c>
      <c r="Q99" s="336">
        <v>370.79399999999998</v>
      </c>
      <c r="R99" s="336">
        <v>370.79399999999998</v>
      </c>
      <c r="S99" s="337">
        <v>0</v>
      </c>
      <c r="T99" s="338">
        <v>398</v>
      </c>
      <c r="U99" s="336">
        <v>398</v>
      </c>
      <c r="V99" s="336">
        <v>5</v>
      </c>
      <c r="W99" s="336">
        <v>-66.45999999999998</v>
      </c>
      <c r="X99" s="336">
        <v>0</v>
      </c>
      <c r="Y99" s="336">
        <v>464.46</v>
      </c>
      <c r="Z99" s="336">
        <v>464.46</v>
      </c>
      <c r="AA99" s="331">
        <v>0</v>
      </c>
      <c r="AB99" s="335"/>
      <c r="AC99" s="336"/>
      <c r="AD99" s="336"/>
      <c r="AE99" s="336"/>
      <c r="AF99" s="336"/>
      <c r="AG99" s="336"/>
      <c r="AH99" s="336"/>
      <c r="AI99" s="337"/>
      <c r="AJ99" s="338">
        <v>392</v>
      </c>
      <c r="AK99" s="336">
        <v>392</v>
      </c>
      <c r="AL99" s="336">
        <v>5.22</v>
      </c>
      <c r="AM99" s="336">
        <v>-28.433999999999969</v>
      </c>
      <c r="AN99" s="336">
        <v>0</v>
      </c>
      <c r="AO99" s="336">
        <v>420.43399999999997</v>
      </c>
      <c r="AP99" s="336">
        <v>420.43399999999997</v>
      </c>
      <c r="AQ99" s="331">
        <v>0</v>
      </c>
      <c r="AR99" s="335"/>
      <c r="AS99" s="336"/>
      <c r="AT99" s="336"/>
      <c r="AU99" s="336"/>
      <c r="AV99" s="336"/>
      <c r="AW99" s="336"/>
      <c r="AX99" s="336"/>
      <c r="AY99" s="337"/>
      <c r="AZ99" s="338">
        <v>373</v>
      </c>
      <c r="BA99" s="336">
        <v>373</v>
      </c>
      <c r="BB99" s="336">
        <v>5.4</v>
      </c>
      <c r="BC99" s="336">
        <v>13.615999999999985</v>
      </c>
      <c r="BD99" s="336">
        <v>0</v>
      </c>
      <c r="BE99" s="336">
        <v>359.38400000000001</v>
      </c>
      <c r="BF99" s="336">
        <v>359.38400000000001</v>
      </c>
      <c r="BG99" s="331">
        <v>0</v>
      </c>
      <c r="BH99" s="335"/>
      <c r="BI99" s="336"/>
      <c r="BJ99" s="336"/>
      <c r="BK99" s="336"/>
      <c r="BL99" s="336"/>
      <c r="BM99" s="336"/>
      <c r="BN99" s="336"/>
      <c r="BO99" s="337"/>
      <c r="BP99" s="338">
        <v>149</v>
      </c>
      <c r="BQ99" s="336">
        <v>149</v>
      </c>
      <c r="BR99" s="336">
        <v>2.79</v>
      </c>
      <c r="BS99" s="336">
        <v>-251.35899999999998</v>
      </c>
      <c r="BT99" s="336">
        <v>0</v>
      </c>
      <c r="BU99" s="336">
        <v>400.35899999999998</v>
      </c>
      <c r="BV99" s="336">
        <v>400.35899999999998</v>
      </c>
      <c r="BW99" s="331">
        <v>0</v>
      </c>
      <c r="BX99" s="335">
        <v>7</v>
      </c>
      <c r="BY99" s="336">
        <v>7</v>
      </c>
      <c r="BZ99" s="336">
        <v>0.09</v>
      </c>
      <c r="CA99" s="336">
        <v>-198.62899999999999</v>
      </c>
      <c r="CB99" s="336">
        <v>0</v>
      </c>
      <c r="CC99" s="336">
        <v>205.62899999999999</v>
      </c>
      <c r="CD99" s="336">
        <v>205.62899999999999</v>
      </c>
      <c r="CE99" s="337">
        <v>0</v>
      </c>
      <c r="CF99" s="338">
        <v>312</v>
      </c>
      <c r="CG99" s="336">
        <v>312</v>
      </c>
      <c r="CH99" s="336">
        <v>5.4</v>
      </c>
      <c r="CI99" s="336">
        <v>242.58499999999998</v>
      </c>
      <c r="CJ99" s="336">
        <v>0</v>
      </c>
      <c r="CK99" s="336">
        <v>69.415000000000006</v>
      </c>
      <c r="CL99" s="336">
        <v>69.415000000000006</v>
      </c>
      <c r="CM99" s="331">
        <v>0</v>
      </c>
      <c r="CN99" s="335">
        <v>317</v>
      </c>
      <c r="CO99" s="336">
        <v>317</v>
      </c>
      <c r="CP99" s="336">
        <v>5.23</v>
      </c>
      <c r="CQ99" s="336">
        <v>308.05500000000001</v>
      </c>
      <c r="CR99" s="336">
        <v>0</v>
      </c>
      <c r="CS99" s="336">
        <v>8.9450000000000003</v>
      </c>
      <c r="CT99" s="336">
        <v>8.9450000000000003</v>
      </c>
      <c r="CU99" s="337">
        <v>0</v>
      </c>
      <c r="CV99" s="338">
        <v>327</v>
      </c>
      <c r="CW99" s="336">
        <v>327</v>
      </c>
      <c r="CX99" s="336">
        <v>5.4</v>
      </c>
      <c r="CY99" s="336">
        <v>-67.579000000000008</v>
      </c>
      <c r="CZ99" s="336">
        <v>0</v>
      </c>
      <c r="DA99" s="336">
        <v>394.57900000000001</v>
      </c>
      <c r="DB99" s="336">
        <v>394.57900000000001</v>
      </c>
      <c r="DC99" s="331">
        <v>0</v>
      </c>
      <c r="DD99" s="335">
        <v>343</v>
      </c>
      <c r="DE99" s="336">
        <v>343</v>
      </c>
      <c r="DF99" s="336">
        <v>5.22</v>
      </c>
      <c r="DG99" s="336">
        <v>30.420999999999992</v>
      </c>
      <c r="DH99" s="336">
        <v>0</v>
      </c>
      <c r="DI99" s="336">
        <v>312.57900000000001</v>
      </c>
      <c r="DJ99" s="336">
        <v>312.57900000000001</v>
      </c>
      <c r="DK99" s="337">
        <v>0</v>
      </c>
      <c r="DL99" s="332">
        <v>381</v>
      </c>
      <c r="DM99" s="290">
        <f t="shared" si="31"/>
        <v>381</v>
      </c>
      <c r="DN99" s="333">
        <v>5.4</v>
      </c>
      <c r="DO99" s="289">
        <f>DL99-DP99-DQ99</f>
        <v>-184.07100000000003</v>
      </c>
      <c r="DP99" s="333">
        <v>0</v>
      </c>
      <c r="DQ99" s="289">
        <f>DR99+DS99</f>
        <v>565.07100000000003</v>
      </c>
      <c r="DR99" s="333">
        <f>8.945+363.634+192.492</f>
        <v>565.07100000000003</v>
      </c>
      <c r="DS99" s="334">
        <v>0</v>
      </c>
      <c r="DT99" s="332">
        <f t="shared" si="30"/>
        <v>3740</v>
      </c>
      <c r="DU99" s="290">
        <f t="shared" si="30"/>
        <v>3740</v>
      </c>
      <c r="DV99" s="333">
        <f t="shared" si="30"/>
        <v>55.599999999999994</v>
      </c>
      <c r="DW99" s="289">
        <f t="shared" si="30"/>
        <v>-252.14799999999991</v>
      </c>
      <c r="DX99" s="333">
        <f t="shared" si="30"/>
        <v>0</v>
      </c>
      <c r="DY99" s="289">
        <f t="shared" si="30"/>
        <v>3992.1480000000001</v>
      </c>
      <c r="DZ99" s="333">
        <f t="shared" si="30"/>
        <v>3992.1480000000001</v>
      </c>
      <c r="EA99" s="334">
        <f t="shared" si="30"/>
        <v>0</v>
      </c>
    </row>
    <row r="100" spans="1:131" ht="10.5" thickBot="1">
      <c r="A100" s="367" t="s">
        <v>236</v>
      </c>
      <c r="B100" s="368"/>
      <c r="C100" s="368"/>
      <c r="D100" s="367"/>
      <c r="E100" s="368"/>
      <c r="F100" s="368"/>
      <c r="G100" s="368"/>
      <c r="H100" s="368"/>
      <c r="I100" s="368"/>
      <c r="J100" s="368"/>
      <c r="K100" s="369"/>
      <c r="L100" s="367"/>
      <c r="M100" s="368"/>
      <c r="N100" s="368"/>
      <c r="O100" s="368"/>
      <c r="P100" s="368"/>
      <c r="Q100" s="368"/>
      <c r="R100" s="368"/>
      <c r="S100" s="369"/>
      <c r="T100" s="368"/>
      <c r="U100" s="368"/>
      <c r="V100" s="368"/>
      <c r="W100" s="368"/>
      <c r="X100" s="368"/>
      <c r="Y100" s="368"/>
      <c r="Z100" s="368"/>
      <c r="AA100" s="368"/>
      <c r="AB100" s="367"/>
      <c r="AC100" s="368"/>
      <c r="AD100" s="368"/>
      <c r="AE100" s="368"/>
      <c r="AF100" s="368"/>
      <c r="AG100" s="368"/>
      <c r="AH100" s="368"/>
      <c r="AI100" s="369"/>
      <c r="AJ100" s="368"/>
      <c r="AK100" s="368"/>
      <c r="AL100" s="368"/>
      <c r="AM100" s="368"/>
      <c r="AN100" s="368"/>
      <c r="AO100" s="368"/>
      <c r="AP100" s="368"/>
      <c r="AQ100" s="368"/>
      <c r="AR100" s="367"/>
      <c r="AS100" s="368"/>
      <c r="AT100" s="368"/>
      <c r="AU100" s="368"/>
      <c r="AV100" s="368"/>
      <c r="AW100" s="368"/>
      <c r="AX100" s="368"/>
      <c r="AY100" s="369"/>
      <c r="AZ100" s="368"/>
      <c r="BA100" s="368"/>
      <c r="BB100" s="368"/>
      <c r="BC100" s="368"/>
      <c r="BD100" s="368"/>
      <c r="BE100" s="368"/>
      <c r="BF100" s="368"/>
      <c r="BG100" s="368"/>
      <c r="BH100" s="367"/>
      <c r="BI100" s="368"/>
      <c r="BJ100" s="368"/>
      <c r="BK100" s="368"/>
      <c r="BL100" s="368"/>
      <c r="BM100" s="368"/>
      <c r="BN100" s="368"/>
      <c r="BO100" s="369"/>
      <c r="BP100" s="368"/>
      <c r="BQ100" s="368"/>
      <c r="BR100" s="368"/>
      <c r="BS100" s="368"/>
      <c r="BT100" s="368"/>
      <c r="BU100" s="368"/>
      <c r="BV100" s="368"/>
      <c r="BW100" s="368"/>
      <c r="BX100" s="367"/>
      <c r="BY100" s="368"/>
      <c r="BZ100" s="368"/>
      <c r="CA100" s="368"/>
      <c r="CB100" s="368"/>
      <c r="CC100" s="368"/>
      <c r="CD100" s="368"/>
      <c r="CE100" s="369"/>
      <c r="CF100" s="368"/>
      <c r="CG100" s="368"/>
      <c r="CH100" s="368"/>
      <c r="CI100" s="368"/>
      <c r="CJ100" s="368"/>
      <c r="CK100" s="368"/>
      <c r="CL100" s="368"/>
      <c r="CM100" s="368"/>
      <c r="CN100" s="367"/>
      <c r="CO100" s="368"/>
      <c r="CP100" s="368"/>
      <c r="CQ100" s="368"/>
      <c r="CR100" s="368"/>
      <c r="CS100" s="368"/>
      <c r="CT100" s="368"/>
      <c r="CU100" s="369"/>
      <c r="CV100" s="368"/>
      <c r="CW100" s="368"/>
      <c r="CX100" s="368"/>
      <c r="CY100" s="368"/>
      <c r="CZ100" s="368"/>
      <c r="DA100" s="368"/>
      <c r="DB100" s="368"/>
      <c r="DC100" s="368"/>
      <c r="DD100" s="367"/>
      <c r="DE100" s="368"/>
      <c r="DF100" s="368"/>
      <c r="DG100" s="368"/>
      <c r="DH100" s="368"/>
      <c r="DI100" s="368"/>
      <c r="DJ100" s="368"/>
      <c r="DK100" s="369"/>
      <c r="DL100" s="370"/>
      <c r="DM100" s="371"/>
      <c r="DN100" s="371"/>
      <c r="DO100" s="371"/>
      <c r="DP100" s="371"/>
      <c r="DQ100" s="372"/>
      <c r="DR100" s="373"/>
      <c r="DS100" s="374"/>
      <c r="DT100" s="370"/>
      <c r="DU100" s="371"/>
      <c r="DV100" s="371"/>
      <c r="DW100" s="371"/>
      <c r="DX100" s="371"/>
      <c r="DY100" s="372"/>
      <c r="DZ100" s="373"/>
      <c r="EA100" s="374"/>
    </row>
    <row r="101" spans="1:131" ht="9.75">
      <c r="A101" s="951">
        <v>26</v>
      </c>
      <c r="B101" s="375" t="s">
        <v>237</v>
      </c>
      <c r="C101" s="352"/>
      <c r="D101" s="353"/>
      <c r="E101" s="354"/>
      <c r="F101" s="354"/>
      <c r="G101" s="354"/>
      <c r="H101" s="354"/>
      <c r="I101" s="354"/>
      <c r="J101" s="354"/>
      <c r="K101" s="355"/>
      <c r="L101" s="353"/>
      <c r="M101" s="354"/>
      <c r="N101" s="354"/>
      <c r="O101" s="354"/>
      <c r="P101" s="354"/>
      <c r="Q101" s="354"/>
      <c r="R101" s="354"/>
      <c r="S101" s="355"/>
      <c r="T101" s="356"/>
      <c r="U101" s="354"/>
      <c r="V101" s="354"/>
      <c r="W101" s="354"/>
      <c r="X101" s="354"/>
      <c r="Y101" s="354"/>
      <c r="Z101" s="354"/>
      <c r="AA101" s="352"/>
      <c r="AB101" s="353"/>
      <c r="AC101" s="354"/>
      <c r="AD101" s="354"/>
      <c r="AE101" s="354"/>
      <c r="AF101" s="354"/>
      <c r="AG101" s="354"/>
      <c r="AH101" s="354"/>
      <c r="AI101" s="355"/>
      <c r="AJ101" s="356"/>
      <c r="AK101" s="354"/>
      <c r="AL101" s="354"/>
      <c r="AM101" s="354"/>
      <c r="AN101" s="354"/>
      <c r="AO101" s="354"/>
      <c r="AP101" s="354"/>
      <c r="AQ101" s="352"/>
      <c r="AR101" s="353"/>
      <c r="AS101" s="354"/>
      <c r="AT101" s="354"/>
      <c r="AU101" s="354"/>
      <c r="AV101" s="354"/>
      <c r="AW101" s="354"/>
      <c r="AX101" s="354"/>
      <c r="AY101" s="355"/>
      <c r="AZ101" s="356"/>
      <c r="BA101" s="354"/>
      <c r="BB101" s="354"/>
      <c r="BC101" s="354"/>
      <c r="BD101" s="354"/>
      <c r="BE101" s="354"/>
      <c r="BF101" s="354"/>
      <c r="BG101" s="352"/>
      <c r="BH101" s="353"/>
      <c r="BI101" s="354"/>
      <c r="BJ101" s="354"/>
      <c r="BK101" s="354"/>
      <c r="BL101" s="354"/>
      <c r="BM101" s="354"/>
      <c r="BN101" s="354"/>
      <c r="BO101" s="355"/>
      <c r="BP101" s="356"/>
      <c r="BQ101" s="354"/>
      <c r="BR101" s="354"/>
      <c r="BS101" s="354"/>
      <c r="BT101" s="354"/>
      <c r="BU101" s="354"/>
      <c r="BV101" s="354"/>
      <c r="BW101" s="352"/>
      <c r="BX101" s="353"/>
      <c r="BY101" s="354"/>
      <c r="BZ101" s="354"/>
      <c r="CA101" s="354"/>
      <c r="CB101" s="354"/>
      <c r="CC101" s="354"/>
      <c r="CD101" s="354"/>
      <c r="CE101" s="355"/>
      <c r="CF101" s="356"/>
      <c r="CG101" s="354"/>
      <c r="CH101" s="354"/>
      <c r="CI101" s="354"/>
      <c r="CJ101" s="354"/>
      <c r="CK101" s="354"/>
      <c r="CL101" s="354"/>
      <c r="CM101" s="352"/>
      <c r="CN101" s="353"/>
      <c r="CO101" s="354"/>
      <c r="CP101" s="354"/>
      <c r="CQ101" s="354"/>
      <c r="CR101" s="354"/>
      <c r="CS101" s="354"/>
      <c r="CT101" s="354"/>
      <c r="CU101" s="355"/>
      <c r="CV101" s="356"/>
      <c r="CW101" s="354"/>
      <c r="CX101" s="354"/>
      <c r="CY101" s="354"/>
      <c r="CZ101" s="354"/>
      <c r="DA101" s="354"/>
      <c r="DB101" s="354"/>
      <c r="DC101" s="352"/>
      <c r="DD101" s="353"/>
      <c r="DE101" s="354"/>
      <c r="DF101" s="354"/>
      <c r="DG101" s="354"/>
      <c r="DH101" s="354"/>
      <c r="DI101" s="354"/>
      <c r="DJ101" s="354"/>
      <c r="DK101" s="355"/>
      <c r="DL101" s="357"/>
      <c r="DM101" s="341"/>
      <c r="DN101" s="341"/>
      <c r="DO101" s="341"/>
      <c r="DP101" s="341"/>
      <c r="DQ101" s="359"/>
      <c r="DR101" s="359"/>
      <c r="DS101" s="360"/>
      <c r="DT101" s="357"/>
      <c r="DU101" s="341"/>
      <c r="DV101" s="341"/>
      <c r="DW101" s="341"/>
      <c r="DX101" s="341"/>
      <c r="DY101" s="359"/>
      <c r="DZ101" s="359"/>
      <c r="EA101" s="360"/>
    </row>
    <row r="102" spans="1:131" ht="9" thickBot="1">
      <c r="A102" s="951"/>
      <c r="B102" s="376" t="s">
        <v>200</v>
      </c>
      <c r="C102" s="299" t="s">
        <v>165</v>
      </c>
      <c r="D102" s="303">
        <v>695.5</v>
      </c>
      <c r="E102" s="304">
        <v>695.5</v>
      </c>
      <c r="F102" s="304">
        <v>24.91</v>
      </c>
      <c r="G102" s="304">
        <v>24.909999999999968</v>
      </c>
      <c r="H102" s="304">
        <v>0</v>
      </c>
      <c r="I102" s="304">
        <v>670.59</v>
      </c>
      <c r="J102" s="304">
        <v>670.59</v>
      </c>
      <c r="K102" s="305">
        <v>0</v>
      </c>
      <c r="L102" s="303">
        <v>654.09</v>
      </c>
      <c r="M102" s="304">
        <v>654.09</v>
      </c>
      <c r="N102" s="304">
        <v>23.53</v>
      </c>
      <c r="O102" s="304">
        <v>23.529999999999973</v>
      </c>
      <c r="P102" s="304">
        <v>0</v>
      </c>
      <c r="Q102" s="304">
        <v>630.56000000000006</v>
      </c>
      <c r="R102" s="304">
        <v>630.56000000000006</v>
      </c>
      <c r="S102" s="305">
        <v>0</v>
      </c>
      <c r="T102" s="306">
        <v>556.54</v>
      </c>
      <c r="U102" s="304">
        <v>556.54</v>
      </c>
      <c r="V102" s="304">
        <v>23.001000000000001</v>
      </c>
      <c r="W102" s="304">
        <v>327.28799999999995</v>
      </c>
      <c r="X102" s="304">
        <v>0</v>
      </c>
      <c r="Y102" s="304">
        <v>229.25200000000001</v>
      </c>
      <c r="Z102" s="304">
        <v>229.25200000000001</v>
      </c>
      <c r="AA102" s="299">
        <v>0</v>
      </c>
      <c r="AB102" s="303"/>
      <c r="AC102" s="304"/>
      <c r="AD102" s="304"/>
      <c r="AE102" s="304"/>
      <c r="AF102" s="304"/>
      <c r="AG102" s="304"/>
      <c r="AH102" s="304"/>
      <c r="AI102" s="305"/>
      <c r="AJ102" s="306">
        <v>475.81</v>
      </c>
      <c r="AK102" s="304">
        <v>475.81</v>
      </c>
      <c r="AL102" s="304">
        <v>21.638999999999999</v>
      </c>
      <c r="AM102" s="304">
        <v>475.81</v>
      </c>
      <c r="AN102" s="304">
        <v>0</v>
      </c>
      <c r="AO102" s="304">
        <v>0</v>
      </c>
      <c r="AP102" s="304"/>
      <c r="AQ102" s="299">
        <v>0</v>
      </c>
      <c r="AR102" s="303"/>
      <c r="AS102" s="304"/>
      <c r="AT102" s="304"/>
      <c r="AU102" s="304"/>
      <c r="AV102" s="304"/>
      <c r="AW102" s="304"/>
      <c r="AX102" s="304"/>
      <c r="AY102" s="305"/>
      <c r="AZ102" s="306">
        <v>162.93</v>
      </c>
      <c r="BA102" s="304">
        <v>162.93</v>
      </c>
      <c r="BB102" s="304">
        <v>21.869</v>
      </c>
      <c r="BC102" s="304">
        <v>21.869</v>
      </c>
      <c r="BD102" s="304">
        <v>0</v>
      </c>
      <c r="BE102" s="304">
        <v>141.06100000000001</v>
      </c>
      <c r="BF102" s="304">
        <v>141.06100000000001</v>
      </c>
      <c r="BG102" s="299">
        <v>0</v>
      </c>
      <c r="BH102" s="303"/>
      <c r="BI102" s="304"/>
      <c r="BJ102" s="304"/>
      <c r="BK102" s="304"/>
      <c r="BL102" s="304"/>
      <c r="BM102" s="304"/>
      <c r="BN102" s="304"/>
      <c r="BO102" s="305"/>
      <c r="BP102" s="306">
        <v>121.59</v>
      </c>
      <c r="BQ102" s="304">
        <v>121.59</v>
      </c>
      <c r="BR102" s="304">
        <v>20.335999999999999</v>
      </c>
      <c r="BS102" s="304">
        <v>20.335999999999999</v>
      </c>
      <c r="BT102" s="304">
        <v>0</v>
      </c>
      <c r="BU102" s="304">
        <v>101.254</v>
      </c>
      <c r="BV102" s="304">
        <v>101.254</v>
      </c>
      <c r="BW102" s="299">
        <v>0</v>
      </c>
      <c r="BX102" s="303">
        <v>97.6</v>
      </c>
      <c r="BY102" s="304">
        <v>97.6</v>
      </c>
      <c r="BZ102" s="304">
        <v>12.004999999999999</v>
      </c>
      <c r="CA102" s="304">
        <v>12.004999999999995</v>
      </c>
      <c r="CB102" s="304">
        <v>0</v>
      </c>
      <c r="CC102" s="304">
        <v>85.594999999999999</v>
      </c>
      <c r="CD102" s="304">
        <v>85.594999999999999</v>
      </c>
      <c r="CE102" s="305">
        <v>0</v>
      </c>
      <c r="CF102" s="306">
        <v>112.62</v>
      </c>
      <c r="CG102" s="304">
        <v>112.62</v>
      </c>
      <c r="CH102" s="304">
        <v>18.231000000000002</v>
      </c>
      <c r="CI102" s="304">
        <v>18.230999999999995</v>
      </c>
      <c r="CJ102" s="304">
        <v>0</v>
      </c>
      <c r="CK102" s="304">
        <v>94.38900000000001</v>
      </c>
      <c r="CL102" s="304">
        <v>94.38900000000001</v>
      </c>
      <c r="CM102" s="299">
        <v>0</v>
      </c>
      <c r="CN102" s="303">
        <v>216.75</v>
      </c>
      <c r="CO102" s="304">
        <v>216.75</v>
      </c>
      <c r="CP102" s="304">
        <v>19.158000000000001</v>
      </c>
      <c r="CQ102" s="304">
        <v>19.158000000000015</v>
      </c>
      <c r="CR102" s="304">
        <v>0</v>
      </c>
      <c r="CS102" s="304">
        <v>197.59199999999998</v>
      </c>
      <c r="CT102" s="304">
        <v>197.59199999999998</v>
      </c>
      <c r="CU102" s="305">
        <v>0</v>
      </c>
      <c r="CV102" s="306">
        <v>461.3</v>
      </c>
      <c r="CW102" s="304">
        <v>461.3</v>
      </c>
      <c r="CX102" s="304">
        <v>20.574999999999989</v>
      </c>
      <c r="CY102" s="304">
        <v>20.574999999999989</v>
      </c>
      <c r="CZ102" s="304">
        <v>0</v>
      </c>
      <c r="DA102" s="304">
        <v>440.72500000000002</v>
      </c>
      <c r="DB102" s="304">
        <v>440.72500000000002</v>
      </c>
      <c r="DC102" s="299">
        <v>0</v>
      </c>
      <c r="DD102" s="303">
        <v>599.85</v>
      </c>
      <c r="DE102" s="304">
        <v>599.85</v>
      </c>
      <c r="DF102" s="304">
        <v>22.03</v>
      </c>
      <c r="DG102" s="304">
        <v>22.028000000000134</v>
      </c>
      <c r="DH102" s="304">
        <v>0</v>
      </c>
      <c r="DI102" s="304">
        <v>577.82199999999989</v>
      </c>
      <c r="DJ102" s="304">
        <v>577.82199999999989</v>
      </c>
      <c r="DK102" s="305">
        <v>0</v>
      </c>
      <c r="DL102" s="300">
        <v>855</v>
      </c>
      <c r="DM102" s="301">
        <v>855</v>
      </c>
      <c r="DN102" s="301">
        <v>27.317</v>
      </c>
      <c r="DO102" s="289">
        <f>DL102-DP102-DQ102</f>
        <v>27.317000000000007</v>
      </c>
      <c r="DP102" s="301">
        <v>0</v>
      </c>
      <c r="DQ102" s="289">
        <f>DR102+DS102</f>
        <v>827.68299999999999</v>
      </c>
      <c r="DR102" s="301">
        <f>DL102-DN102</f>
        <v>827.68299999999999</v>
      </c>
      <c r="DS102" s="302">
        <v>0</v>
      </c>
      <c r="DT102" s="300">
        <f t="shared" ref="DT102:EA102" si="32">D102+L102+T102+AB102+AJ102+AR102+AZ102+BH102+BP102+BX102+CF102+CN102+CV102+DD102+DL102</f>
        <v>5009.58</v>
      </c>
      <c r="DU102" s="301">
        <f t="shared" si="32"/>
        <v>5009.58</v>
      </c>
      <c r="DV102" s="301">
        <f t="shared" si="32"/>
        <v>254.60099999999997</v>
      </c>
      <c r="DW102" s="289">
        <f t="shared" si="32"/>
        <v>1013.0570000000001</v>
      </c>
      <c r="DX102" s="301">
        <f t="shared" si="32"/>
        <v>0</v>
      </c>
      <c r="DY102" s="289">
        <f t="shared" si="32"/>
        <v>3996.5230000000001</v>
      </c>
      <c r="DZ102" s="301">
        <f t="shared" si="32"/>
        <v>3996.5230000000001</v>
      </c>
      <c r="EA102" s="302">
        <f t="shared" si="32"/>
        <v>0</v>
      </c>
    </row>
    <row r="103" spans="1:131" ht="9.75">
      <c r="A103" s="950">
        <v>27</v>
      </c>
      <c r="B103" s="277" t="s">
        <v>92</v>
      </c>
      <c r="C103" s="377"/>
      <c r="D103" s="378"/>
      <c r="E103" s="379"/>
      <c r="F103" s="379"/>
      <c r="G103" s="379"/>
      <c r="H103" s="379"/>
      <c r="I103" s="379"/>
      <c r="J103" s="379"/>
      <c r="K103" s="380"/>
      <c r="L103" s="378"/>
      <c r="M103" s="379"/>
      <c r="N103" s="379"/>
      <c r="O103" s="379"/>
      <c r="P103" s="379"/>
      <c r="Q103" s="379"/>
      <c r="R103" s="379"/>
      <c r="S103" s="380"/>
      <c r="T103" s="381"/>
      <c r="U103" s="379"/>
      <c r="V103" s="379"/>
      <c r="W103" s="379"/>
      <c r="X103" s="379"/>
      <c r="Y103" s="379"/>
      <c r="Z103" s="379"/>
      <c r="AA103" s="377"/>
      <c r="AB103" s="378"/>
      <c r="AC103" s="379"/>
      <c r="AD103" s="379"/>
      <c r="AE103" s="379"/>
      <c r="AF103" s="379"/>
      <c r="AG103" s="379"/>
      <c r="AH103" s="379"/>
      <c r="AI103" s="380"/>
      <c r="AJ103" s="381"/>
      <c r="AK103" s="379"/>
      <c r="AL103" s="379"/>
      <c r="AM103" s="379"/>
      <c r="AN103" s="379"/>
      <c r="AO103" s="379"/>
      <c r="AP103" s="379"/>
      <c r="AQ103" s="377"/>
      <c r="AR103" s="378"/>
      <c r="AS103" s="379"/>
      <c r="AT103" s="379"/>
      <c r="AU103" s="379"/>
      <c r="AV103" s="379"/>
      <c r="AW103" s="379"/>
      <c r="AX103" s="379"/>
      <c r="AY103" s="380"/>
      <c r="AZ103" s="381"/>
      <c r="BA103" s="379"/>
      <c r="BB103" s="379"/>
      <c r="BC103" s="379"/>
      <c r="BD103" s="379"/>
      <c r="BE103" s="379"/>
      <c r="BF103" s="379"/>
      <c r="BG103" s="377"/>
      <c r="BH103" s="378"/>
      <c r="BI103" s="379"/>
      <c r="BJ103" s="379"/>
      <c r="BK103" s="379"/>
      <c r="BL103" s="379"/>
      <c r="BM103" s="379"/>
      <c r="BN103" s="379"/>
      <c r="BO103" s="380"/>
      <c r="BP103" s="381"/>
      <c r="BQ103" s="379"/>
      <c r="BR103" s="379"/>
      <c r="BS103" s="379"/>
      <c r="BT103" s="379"/>
      <c r="BU103" s="379"/>
      <c r="BV103" s="379"/>
      <c r="BW103" s="377"/>
      <c r="BX103" s="378"/>
      <c r="BY103" s="379"/>
      <c r="BZ103" s="379"/>
      <c r="CA103" s="379"/>
      <c r="CB103" s="379"/>
      <c r="CC103" s="379"/>
      <c r="CD103" s="379"/>
      <c r="CE103" s="380"/>
      <c r="CF103" s="381"/>
      <c r="CG103" s="379"/>
      <c r="CH103" s="379"/>
      <c r="CI103" s="379"/>
      <c r="CJ103" s="379"/>
      <c r="CK103" s="379"/>
      <c r="CL103" s="379"/>
      <c r="CM103" s="377"/>
      <c r="CN103" s="378"/>
      <c r="CO103" s="379"/>
      <c r="CP103" s="379"/>
      <c r="CQ103" s="379"/>
      <c r="CR103" s="379"/>
      <c r="CS103" s="379"/>
      <c r="CT103" s="379"/>
      <c r="CU103" s="380"/>
      <c r="CV103" s="381"/>
      <c r="CW103" s="379"/>
      <c r="CX103" s="379"/>
      <c r="CY103" s="379"/>
      <c r="CZ103" s="379"/>
      <c r="DA103" s="379"/>
      <c r="DB103" s="379"/>
      <c r="DC103" s="377"/>
      <c r="DD103" s="378"/>
      <c r="DE103" s="379"/>
      <c r="DF103" s="379"/>
      <c r="DG103" s="379"/>
      <c r="DH103" s="379"/>
      <c r="DI103" s="379"/>
      <c r="DJ103" s="379"/>
      <c r="DK103" s="380"/>
      <c r="DL103" s="309"/>
      <c r="DM103" s="310"/>
      <c r="DN103" s="310"/>
      <c r="DO103" s="310"/>
      <c r="DP103" s="310"/>
      <c r="DQ103" s="310"/>
      <c r="DR103" s="310"/>
      <c r="DS103" s="312"/>
      <c r="DT103" s="309"/>
      <c r="DU103" s="310"/>
      <c r="DV103" s="310"/>
      <c r="DW103" s="310"/>
      <c r="DX103" s="310"/>
      <c r="DY103" s="310"/>
      <c r="DZ103" s="310"/>
      <c r="EA103" s="312"/>
    </row>
    <row r="104" spans="1:131" ht="9.75">
      <c r="A104" s="951"/>
      <c r="B104" s="382" t="s">
        <v>238</v>
      </c>
      <c r="C104" s="383" t="s">
        <v>165</v>
      </c>
      <c r="D104" s="384">
        <v>239110.37700000001</v>
      </c>
      <c r="E104" s="385">
        <v>238464.663</v>
      </c>
      <c r="F104" s="385">
        <v>13574.081506126828</v>
      </c>
      <c r="G104" s="385">
        <v>68264.183911137341</v>
      </c>
      <c r="H104" s="385">
        <v>12.430088862649392</v>
      </c>
      <c r="I104" s="385">
        <v>170833.76299999995</v>
      </c>
      <c r="J104" s="385">
        <v>170508.17799999996</v>
      </c>
      <c r="K104" s="386">
        <v>325.58499999999992</v>
      </c>
      <c r="L104" s="384">
        <v>229910.37400000004</v>
      </c>
      <c r="M104" s="385">
        <v>229359.58700000003</v>
      </c>
      <c r="N104" s="385">
        <v>12898.195064741754</v>
      </c>
      <c r="O104" s="385">
        <v>64195.579055303759</v>
      </c>
      <c r="P104" s="385">
        <v>11.960944696279395</v>
      </c>
      <c r="Q104" s="385">
        <v>165702.834</v>
      </c>
      <c r="R104" s="385">
        <v>165388.57800000001</v>
      </c>
      <c r="S104" s="386">
        <v>314.25599999999997</v>
      </c>
      <c r="T104" s="387">
        <v>199934.82700000002</v>
      </c>
      <c r="U104" s="385">
        <v>199116.06200000001</v>
      </c>
      <c r="V104" s="385">
        <v>12470.530690298969</v>
      </c>
      <c r="W104" s="385">
        <v>64017.762007421152</v>
      </c>
      <c r="X104" s="385">
        <v>10.728492578831501</v>
      </c>
      <c r="Y104" s="385">
        <v>135906.3365</v>
      </c>
      <c r="Z104" s="385">
        <v>135640.95050000001</v>
      </c>
      <c r="AA104" s="383">
        <v>265.38599999999997</v>
      </c>
      <c r="AB104" s="384">
        <v>84.299999999988358</v>
      </c>
      <c r="AC104" s="385">
        <v>84.299999999988358</v>
      </c>
      <c r="AD104" s="385">
        <v>0</v>
      </c>
      <c r="AE104" s="385">
        <v>84.299999999988358</v>
      </c>
      <c r="AF104" s="385">
        <v>0</v>
      </c>
      <c r="AG104" s="385">
        <v>0</v>
      </c>
      <c r="AH104" s="385">
        <v>0</v>
      </c>
      <c r="AI104" s="386">
        <v>0</v>
      </c>
      <c r="AJ104" s="387">
        <v>171682.62299999996</v>
      </c>
      <c r="AK104" s="385">
        <v>170845.27999999997</v>
      </c>
      <c r="AL104" s="385">
        <v>11551.370168922342</v>
      </c>
      <c r="AM104" s="385">
        <v>37328.001018712515</v>
      </c>
      <c r="AN104" s="385">
        <v>9.6074812874815585</v>
      </c>
      <c r="AO104" s="385">
        <v>134345.01449999999</v>
      </c>
      <c r="AP104" s="385">
        <v>134116.1525</v>
      </c>
      <c r="AQ104" s="383">
        <v>228.86199999999999</v>
      </c>
      <c r="AR104" s="384">
        <f>AR24+AR34</f>
        <v>-473.95199999999994</v>
      </c>
      <c r="AS104" s="385">
        <f t="shared" ref="AS104:AY104" si="33">AS24+AS34</f>
        <v>-465.34099999999995</v>
      </c>
      <c r="AT104" s="385">
        <f t="shared" si="33"/>
        <v>-42.524000000000001</v>
      </c>
      <c r="AU104" s="385">
        <f t="shared" si="33"/>
        <v>-473.95199999999994</v>
      </c>
      <c r="AV104" s="385">
        <f t="shared" si="33"/>
        <v>0</v>
      </c>
      <c r="AW104" s="385">
        <f t="shared" si="33"/>
        <v>0</v>
      </c>
      <c r="AX104" s="385">
        <f t="shared" si="33"/>
        <v>0</v>
      </c>
      <c r="AY104" s="386">
        <f t="shared" si="33"/>
        <v>0</v>
      </c>
      <c r="AZ104" s="387">
        <v>63042.192999999992</v>
      </c>
      <c r="BA104" s="385">
        <v>62698.6</v>
      </c>
      <c r="BB104" s="385">
        <v>10904.72844493093</v>
      </c>
      <c r="BC104" s="385">
        <v>-44967.169546567558</v>
      </c>
      <c r="BD104" s="385">
        <v>1.9535465675607746</v>
      </c>
      <c r="BE104" s="385">
        <v>108007.40899999999</v>
      </c>
      <c r="BF104" s="385">
        <v>107949.446</v>
      </c>
      <c r="BG104" s="383">
        <v>57.963000000000001</v>
      </c>
      <c r="BH104" s="384">
        <v>-1.881</v>
      </c>
      <c r="BI104" s="385">
        <v>-1.881</v>
      </c>
      <c r="BJ104" s="385">
        <v>-0.65600000000000003</v>
      </c>
      <c r="BK104" s="385">
        <v>-1.881</v>
      </c>
      <c r="BL104" s="385">
        <v>0</v>
      </c>
      <c r="BM104" s="385">
        <v>0</v>
      </c>
      <c r="BN104" s="385">
        <v>0</v>
      </c>
      <c r="BO104" s="386">
        <v>0</v>
      </c>
      <c r="BP104" s="387">
        <v>31945.362000000001</v>
      </c>
      <c r="BQ104" s="385">
        <v>31607.496999999999</v>
      </c>
      <c r="BR104" s="385">
        <v>9818.9416262897503</v>
      </c>
      <c r="BS104" s="385">
        <v>-70400.158130290132</v>
      </c>
      <c r="BT104" s="385">
        <v>0.35813029014300007</v>
      </c>
      <c r="BU104" s="385">
        <v>102345.162</v>
      </c>
      <c r="BV104" s="385">
        <v>102324.197</v>
      </c>
      <c r="BW104" s="383">
        <v>20.965</v>
      </c>
      <c r="BX104" s="384">
        <v>30486.195000000003</v>
      </c>
      <c r="BY104" s="385">
        <v>30093.549000000003</v>
      </c>
      <c r="BZ104" s="385">
        <v>9584.9101510747678</v>
      </c>
      <c r="CA104" s="385">
        <v>-69474.244934365095</v>
      </c>
      <c r="CB104" s="385">
        <v>0.27993436509398129</v>
      </c>
      <c r="CC104" s="385">
        <v>99960.16</v>
      </c>
      <c r="CD104" s="385">
        <v>99941.125</v>
      </c>
      <c r="CE104" s="386">
        <v>19.034999999999997</v>
      </c>
      <c r="CF104" s="387">
        <v>29368.845000000001</v>
      </c>
      <c r="CG104" s="385">
        <v>28990.35</v>
      </c>
      <c r="CH104" s="385">
        <v>9641.3974989392009</v>
      </c>
      <c r="CI104" s="385">
        <v>-70358.723643328151</v>
      </c>
      <c r="CJ104" s="385">
        <v>0.43264332814491246</v>
      </c>
      <c r="CK104" s="385">
        <v>99727.135999999999</v>
      </c>
      <c r="CL104" s="385">
        <v>99704.188999999998</v>
      </c>
      <c r="CM104" s="383">
        <v>22.946999999999999</v>
      </c>
      <c r="CN104" s="384">
        <v>63141.821000000004</v>
      </c>
      <c r="CO104" s="385">
        <v>63050.12</v>
      </c>
      <c r="CP104" s="385">
        <v>9809.6987257291439</v>
      </c>
      <c r="CQ104" s="385">
        <v>22930.10178849152</v>
      </c>
      <c r="CR104" s="385">
        <v>2.7492115084799233</v>
      </c>
      <c r="CS104" s="385">
        <v>40208.97</v>
      </c>
      <c r="CT104" s="385">
        <v>40163.569000000003</v>
      </c>
      <c r="CU104" s="386">
        <v>45.401000000000003</v>
      </c>
      <c r="CV104" s="387">
        <v>155290.86799999999</v>
      </c>
      <c r="CW104" s="385">
        <v>154955.04500000001</v>
      </c>
      <c r="CX104" s="385">
        <v>10935.91679121957</v>
      </c>
      <c r="CY104" s="385">
        <v>21710.830859197835</v>
      </c>
      <c r="CZ104" s="385">
        <v>9.5351408021916058</v>
      </c>
      <c r="DA104" s="385">
        <v>133570.50199999998</v>
      </c>
      <c r="DB104" s="385">
        <v>133388.22999999998</v>
      </c>
      <c r="DC104" s="383">
        <v>182.27199999999999</v>
      </c>
      <c r="DD104" s="384">
        <v>204416.478</v>
      </c>
      <c r="DE104" s="385">
        <v>203409.78400000001</v>
      </c>
      <c r="DF104" s="385">
        <v>12094.069596741079</v>
      </c>
      <c r="DG104" s="385">
        <v>58135.193925587868</v>
      </c>
      <c r="DH104" s="385">
        <v>11.646074412117965</v>
      </c>
      <c r="DI104" s="385">
        <v>146269.63799999998</v>
      </c>
      <c r="DJ104" s="385">
        <v>146019.27699999997</v>
      </c>
      <c r="DK104" s="386">
        <v>250.36099999999999</v>
      </c>
      <c r="DL104" s="388">
        <f t="shared" ref="DL104:DS104" si="34">DL9+DL12+DL15+DL18+DL21+DL24+DL27+DL31+DL34+DL38+DL41+DL44+DL47+DL55+DL58+DL61+DL64+DL67+DL70+DL73+DL76+DL79+DL82+DL94+DL97</f>
        <v>297033.26799999992</v>
      </c>
      <c r="DM104" s="389">
        <f t="shared" si="34"/>
        <v>295388.64199999993</v>
      </c>
      <c r="DN104" s="389">
        <f t="shared" si="34"/>
        <v>15065.224702758531</v>
      </c>
      <c r="DO104" s="389">
        <f t="shared" si="34"/>
        <v>58443.875563953166</v>
      </c>
      <c r="DP104" s="389">
        <f t="shared" si="34"/>
        <v>17.473436046824233</v>
      </c>
      <c r="DQ104" s="389">
        <f t="shared" si="34"/>
        <v>238571.91900000002</v>
      </c>
      <c r="DR104" s="389">
        <f t="shared" si="34"/>
        <v>238175.89800000002</v>
      </c>
      <c r="DS104" s="390">
        <f t="shared" si="34"/>
        <v>396.02100000000002</v>
      </c>
      <c r="DT104" s="388">
        <f t="shared" ref="DT104:EA108" si="35">D104+L104+T104+AB104+AJ104+AR104+AZ104+BH104+BP104+BX104+CF104+CN104+CV104+DD104+DL104</f>
        <v>1714971.6979999996</v>
      </c>
      <c r="DU104" s="389">
        <f t="shared" si="35"/>
        <v>1707596.2569999998</v>
      </c>
      <c r="DV104" s="389">
        <f t="shared" si="35"/>
        <v>138305.8849677729</v>
      </c>
      <c r="DW104" s="389">
        <f t="shared" si="35"/>
        <v>139433.69887525422</v>
      </c>
      <c r="DX104" s="389">
        <f t="shared" si="35"/>
        <v>89.155124745798247</v>
      </c>
      <c r="DY104" s="389">
        <f t="shared" si="35"/>
        <v>1575448.844</v>
      </c>
      <c r="DZ104" s="389">
        <f t="shared" si="35"/>
        <v>1573319.79</v>
      </c>
      <c r="EA104" s="390">
        <f t="shared" si="35"/>
        <v>2129.0540000000001</v>
      </c>
    </row>
    <row r="105" spans="1:131" ht="9.75">
      <c r="A105" s="951"/>
      <c r="B105" s="391" t="s">
        <v>239</v>
      </c>
      <c r="C105" s="383" t="s">
        <v>165</v>
      </c>
      <c r="D105" s="384">
        <v>695.5</v>
      </c>
      <c r="E105" s="385">
        <v>695.5</v>
      </c>
      <c r="F105" s="385">
        <v>24.91</v>
      </c>
      <c r="G105" s="385">
        <v>24.909999999999968</v>
      </c>
      <c r="H105" s="385">
        <v>0</v>
      </c>
      <c r="I105" s="385">
        <v>670.59</v>
      </c>
      <c r="J105" s="385">
        <v>670.59</v>
      </c>
      <c r="K105" s="386">
        <v>0</v>
      </c>
      <c r="L105" s="384">
        <v>654.09</v>
      </c>
      <c r="M105" s="385">
        <v>654.09</v>
      </c>
      <c r="N105" s="385">
        <v>23.53</v>
      </c>
      <c r="O105" s="385">
        <v>23.529999999999973</v>
      </c>
      <c r="P105" s="385">
        <v>0</v>
      </c>
      <c r="Q105" s="385">
        <v>630.56000000000006</v>
      </c>
      <c r="R105" s="385">
        <v>630.56000000000006</v>
      </c>
      <c r="S105" s="386">
        <v>0</v>
      </c>
      <c r="T105" s="387">
        <v>556.54</v>
      </c>
      <c r="U105" s="385">
        <v>556.54</v>
      </c>
      <c r="V105" s="385">
        <v>23.001000000000001</v>
      </c>
      <c r="W105" s="385">
        <v>327.28799999999995</v>
      </c>
      <c r="X105" s="385">
        <v>0</v>
      </c>
      <c r="Y105" s="385">
        <v>229.25200000000001</v>
      </c>
      <c r="Z105" s="385">
        <v>229.25200000000001</v>
      </c>
      <c r="AA105" s="383">
        <v>0</v>
      </c>
      <c r="AB105" s="384"/>
      <c r="AC105" s="385"/>
      <c r="AD105" s="385"/>
      <c r="AE105" s="385"/>
      <c r="AF105" s="385"/>
      <c r="AG105" s="385"/>
      <c r="AH105" s="385"/>
      <c r="AI105" s="386"/>
      <c r="AJ105" s="387">
        <v>475.81</v>
      </c>
      <c r="AK105" s="385">
        <v>475.81</v>
      </c>
      <c r="AL105" s="385">
        <v>21.638999999999999</v>
      </c>
      <c r="AM105" s="385">
        <v>475.81</v>
      </c>
      <c r="AN105" s="385">
        <v>0</v>
      </c>
      <c r="AO105" s="385">
        <v>0</v>
      </c>
      <c r="AP105" s="385">
        <v>0</v>
      </c>
      <c r="AQ105" s="383">
        <v>0</v>
      </c>
      <c r="AR105" s="384"/>
      <c r="AS105" s="385"/>
      <c r="AT105" s="385"/>
      <c r="AU105" s="385"/>
      <c r="AV105" s="385"/>
      <c r="AW105" s="385"/>
      <c r="AX105" s="385"/>
      <c r="AY105" s="386"/>
      <c r="AZ105" s="387">
        <v>162.93</v>
      </c>
      <c r="BA105" s="385">
        <v>162.93</v>
      </c>
      <c r="BB105" s="385">
        <v>21.869</v>
      </c>
      <c r="BC105" s="385">
        <v>21.869</v>
      </c>
      <c r="BD105" s="385">
        <v>0</v>
      </c>
      <c r="BE105" s="385">
        <v>141.06100000000001</v>
      </c>
      <c r="BF105" s="385">
        <v>141.06100000000001</v>
      </c>
      <c r="BG105" s="383">
        <v>0</v>
      </c>
      <c r="BH105" s="384">
        <v>0</v>
      </c>
      <c r="BI105" s="385">
        <v>0</v>
      </c>
      <c r="BJ105" s="385">
        <v>0</v>
      </c>
      <c r="BK105" s="385">
        <v>0</v>
      </c>
      <c r="BL105" s="385">
        <v>0</v>
      </c>
      <c r="BM105" s="385">
        <v>0</v>
      </c>
      <c r="BN105" s="385">
        <v>0</v>
      </c>
      <c r="BO105" s="386">
        <v>0</v>
      </c>
      <c r="BP105" s="387">
        <v>121.59</v>
      </c>
      <c r="BQ105" s="385">
        <v>121.59</v>
      </c>
      <c r="BR105" s="385">
        <v>20.335999999999999</v>
      </c>
      <c r="BS105" s="385">
        <v>20.335999999999999</v>
      </c>
      <c r="BT105" s="385">
        <v>0</v>
      </c>
      <c r="BU105" s="385">
        <v>101.254</v>
      </c>
      <c r="BV105" s="385">
        <v>101.254</v>
      </c>
      <c r="BW105" s="383">
        <v>0</v>
      </c>
      <c r="BX105" s="384">
        <v>97.6</v>
      </c>
      <c r="BY105" s="385">
        <v>97.6</v>
      </c>
      <c r="BZ105" s="385">
        <v>12.004999999999999</v>
      </c>
      <c r="CA105" s="385">
        <v>12.004999999999995</v>
      </c>
      <c r="CB105" s="385">
        <v>0</v>
      </c>
      <c r="CC105" s="385">
        <v>85.594999999999999</v>
      </c>
      <c r="CD105" s="385">
        <v>85.594999999999999</v>
      </c>
      <c r="CE105" s="386">
        <v>0</v>
      </c>
      <c r="CF105" s="387">
        <v>112.62</v>
      </c>
      <c r="CG105" s="385">
        <v>112.62</v>
      </c>
      <c r="CH105" s="385">
        <v>18.231000000000002</v>
      </c>
      <c r="CI105" s="385">
        <v>18.230999999999995</v>
      </c>
      <c r="CJ105" s="385">
        <v>0</v>
      </c>
      <c r="CK105" s="385">
        <v>94.38900000000001</v>
      </c>
      <c r="CL105" s="385">
        <v>94.38900000000001</v>
      </c>
      <c r="CM105" s="383">
        <v>0</v>
      </c>
      <c r="CN105" s="384">
        <v>216.75</v>
      </c>
      <c r="CO105" s="385">
        <v>216.75</v>
      </c>
      <c r="CP105" s="385">
        <v>19.158000000000001</v>
      </c>
      <c r="CQ105" s="385">
        <v>19.158000000000015</v>
      </c>
      <c r="CR105" s="385">
        <v>0</v>
      </c>
      <c r="CS105" s="385">
        <v>197.59199999999998</v>
      </c>
      <c r="CT105" s="385">
        <v>197.59199999999998</v>
      </c>
      <c r="CU105" s="386">
        <v>0</v>
      </c>
      <c r="CV105" s="387">
        <v>461.3</v>
      </c>
      <c r="CW105" s="385">
        <v>461.3</v>
      </c>
      <c r="CX105" s="385">
        <v>20.574999999999989</v>
      </c>
      <c r="CY105" s="385">
        <v>20.574999999999989</v>
      </c>
      <c r="CZ105" s="385">
        <v>0</v>
      </c>
      <c r="DA105" s="385">
        <v>440.72500000000002</v>
      </c>
      <c r="DB105" s="385">
        <v>440.72500000000002</v>
      </c>
      <c r="DC105" s="383">
        <v>0</v>
      </c>
      <c r="DD105" s="384">
        <v>599.85</v>
      </c>
      <c r="DE105" s="385">
        <v>599.85</v>
      </c>
      <c r="DF105" s="385">
        <v>22.03</v>
      </c>
      <c r="DG105" s="385">
        <v>22.028000000000134</v>
      </c>
      <c r="DH105" s="385">
        <v>0</v>
      </c>
      <c r="DI105" s="385">
        <v>577.82199999999989</v>
      </c>
      <c r="DJ105" s="385">
        <v>577.82199999999989</v>
      </c>
      <c r="DK105" s="386">
        <v>0</v>
      </c>
      <c r="DL105" s="388">
        <f t="shared" ref="DL105:DR105" si="36">DL102</f>
        <v>855</v>
      </c>
      <c r="DM105" s="389">
        <f t="shared" si="36"/>
        <v>855</v>
      </c>
      <c r="DN105" s="389">
        <f t="shared" si="36"/>
        <v>27.317</v>
      </c>
      <c r="DO105" s="389">
        <f t="shared" si="36"/>
        <v>27.317000000000007</v>
      </c>
      <c r="DP105" s="389">
        <f t="shared" si="36"/>
        <v>0</v>
      </c>
      <c r="DQ105" s="389">
        <f t="shared" si="36"/>
        <v>827.68299999999999</v>
      </c>
      <c r="DR105" s="389">
        <f t="shared" si="36"/>
        <v>827.68299999999999</v>
      </c>
      <c r="DS105" s="390">
        <f>DS102</f>
        <v>0</v>
      </c>
      <c r="DT105" s="388">
        <f t="shared" si="35"/>
        <v>5009.58</v>
      </c>
      <c r="DU105" s="389">
        <f t="shared" si="35"/>
        <v>5009.58</v>
      </c>
      <c r="DV105" s="389">
        <f t="shared" si="35"/>
        <v>254.60099999999997</v>
      </c>
      <c r="DW105" s="389">
        <f t="shared" si="35"/>
        <v>1013.0570000000001</v>
      </c>
      <c r="DX105" s="389">
        <f t="shared" si="35"/>
        <v>0</v>
      </c>
      <c r="DY105" s="389">
        <f t="shared" si="35"/>
        <v>3996.5230000000001</v>
      </c>
      <c r="DZ105" s="389">
        <f t="shared" si="35"/>
        <v>3996.5230000000001</v>
      </c>
      <c r="EA105" s="390">
        <f t="shared" si="35"/>
        <v>0</v>
      </c>
    </row>
    <row r="106" spans="1:131" ht="9.75">
      <c r="A106" s="951"/>
      <c r="B106" s="382" t="s">
        <v>240</v>
      </c>
      <c r="C106" s="287" t="s">
        <v>202</v>
      </c>
      <c r="D106" s="292">
        <v>388887.266</v>
      </c>
      <c r="E106" s="293">
        <v>382246.81900000002</v>
      </c>
      <c r="F106" s="293">
        <v>16473.927376272353</v>
      </c>
      <c r="G106" s="293">
        <v>85619.533999999985</v>
      </c>
      <c r="H106" s="293">
        <v>12.678000000000001</v>
      </c>
      <c r="I106" s="293">
        <v>303255.054</v>
      </c>
      <c r="J106" s="293">
        <v>302840.3</v>
      </c>
      <c r="K106" s="294">
        <v>414.75400000000002</v>
      </c>
      <c r="L106" s="292">
        <v>367923.55699999997</v>
      </c>
      <c r="M106" s="293">
        <v>361189.08199999999</v>
      </c>
      <c r="N106" s="293">
        <v>16329.878868125752</v>
      </c>
      <c r="O106" s="293">
        <v>55383.168000000034</v>
      </c>
      <c r="P106" s="293">
        <v>10.811999999999999</v>
      </c>
      <c r="Q106" s="293">
        <v>312529.57699999999</v>
      </c>
      <c r="R106" s="293">
        <v>312057.70299999998</v>
      </c>
      <c r="S106" s="294">
        <v>471.87399999999997</v>
      </c>
      <c r="T106" s="295">
        <v>441938.54599999997</v>
      </c>
      <c r="U106" s="293">
        <v>435407.16</v>
      </c>
      <c r="V106" s="293">
        <v>16822.86776031963</v>
      </c>
      <c r="W106" s="293">
        <v>111694.30410000001</v>
      </c>
      <c r="X106" s="293">
        <v>9.4699999999999989</v>
      </c>
      <c r="Y106" s="293">
        <v>330234.77190000005</v>
      </c>
      <c r="Z106" s="293">
        <v>329794.51590000006</v>
      </c>
      <c r="AA106" s="287">
        <v>440.25600000000003</v>
      </c>
      <c r="AB106" s="392">
        <v>-489</v>
      </c>
      <c r="AC106" s="293">
        <v>-489</v>
      </c>
      <c r="AD106" s="293">
        <v>0</v>
      </c>
      <c r="AE106" s="293">
        <v>-489</v>
      </c>
      <c r="AF106" s="293">
        <v>0</v>
      </c>
      <c r="AG106" s="293">
        <v>0</v>
      </c>
      <c r="AH106" s="293">
        <v>0</v>
      </c>
      <c r="AI106" s="294">
        <v>0</v>
      </c>
      <c r="AJ106" s="295">
        <v>367891.60099999997</v>
      </c>
      <c r="AK106" s="293">
        <v>360967.58499999996</v>
      </c>
      <c r="AL106" s="293">
        <v>16419.788</v>
      </c>
      <c r="AM106" s="293">
        <v>23421.397199999967</v>
      </c>
      <c r="AN106" s="293">
        <v>6.88</v>
      </c>
      <c r="AO106" s="293">
        <v>344463.32380000001</v>
      </c>
      <c r="AP106" s="293">
        <v>344183.2648</v>
      </c>
      <c r="AQ106" s="287">
        <v>280.05900000000003</v>
      </c>
      <c r="AR106" s="384">
        <f>AR25+AR35</f>
        <v>-38.952000000000005</v>
      </c>
      <c r="AS106" s="385">
        <f t="shared" ref="AS106:AY106" si="37">AS25+AS35</f>
        <v>-34.476000000000006</v>
      </c>
      <c r="AT106" s="385">
        <f t="shared" si="37"/>
        <v>-34.476000000000006</v>
      </c>
      <c r="AU106" s="385">
        <f t="shared" si="37"/>
        <v>-38.952000000000005</v>
      </c>
      <c r="AV106" s="385">
        <f t="shared" si="37"/>
        <v>0</v>
      </c>
      <c r="AW106" s="385">
        <f t="shared" si="37"/>
        <v>0</v>
      </c>
      <c r="AX106" s="385">
        <f t="shared" si="37"/>
        <v>0</v>
      </c>
      <c r="AY106" s="386">
        <f t="shared" si="37"/>
        <v>0</v>
      </c>
      <c r="AZ106" s="295">
        <v>361344.70500000002</v>
      </c>
      <c r="BA106" s="293">
        <v>353605.36300000001</v>
      </c>
      <c r="BB106" s="293">
        <v>15998.192000000001</v>
      </c>
      <c r="BC106" s="293">
        <v>32924.018999999971</v>
      </c>
      <c r="BD106" s="293">
        <v>9.8019999999999996</v>
      </c>
      <c r="BE106" s="293">
        <v>328410.88400000008</v>
      </c>
      <c r="BF106" s="293">
        <v>328104.87100000004</v>
      </c>
      <c r="BG106" s="287">
        <v>306.01299999999998</v>
      </c>
      <c r="BH106" s="292">
        <v>235.61199999999999</v>
      </c>
      <c r="BI106" s="293">
        <v>235.61199999999999</v>
      </c>
      <c r="BJ106" s="293">
        <v>-0.95100000000000007</v>
      </c>
      <c r="BK106" s="293">
        <v>235.61199999999999</v>
      </c>
      <c r="BL106" s="293">
        <v>0</v>
      </c>
      <c r="BM106" s="293">
        <v>0</v>
      </c>
      <c r="BN106" s="293">
        <v>0</v>
      </c>
      <c r="BO106" s="294">
        <v>0</v>
      </c>
      <c r="BP106" s="295">
        <v>312400.08799999999</v>
      </c>
      <c r="BQ106" s="293">
        <v>307041.52</v>
      </c>
      <c r="BR106" s="293">
        <v>14507.383</v>
      </c>
      <c r="BS106" s="293">
        <v>8698.2820000000083</v>
      </c>
      <c r="BT106" s="293">
        <v>7.9720000000000004</v>
      </c>
      <c r="BU106" s="293">
        <v>303693.83399999997</v>
      </c>
      <c r="BV106" s="293">
        <v>303448.85599999997</v>
      </c>
      <c r="BW106" s="287">
        <v>244.97800000000001</v>
      </c>
      <c r="BX106" s="292">
        <v>288664.27100000001</v>
      </c>
      <c r="BY106" s="293">
        <v>280777.67099999997</v>
      </c>
      <c r="BZ106" s="293">
        <v>15093.957999999999</v>
      </c>
      <c r="CA106" s="293">
        <v>8620.7790000000077</v>
      </c>
      <c r="CB106" s="293">
        <v>6.3140000000000001</v>
      </c>
      <c r="CC106" s="293">
        <v>280037.17800000001</v>
      </c>
      <c r="CD106" s="293">
        <v>279808.95400000003</v>
      </c>
      <c r="CE106" s="294">
        <v>228.22399999999999</v>
      </c>
      <c r="CF106" s="295">
        <v>296043.85000000003</v>
      </c>
      <c r="CG106" s="293">
        <v>288501.56</v>
      </c>
      <c r="CH106" s="293">
        <v>15335.486999999997</v>
      </c>
      <c r="CI106" s="293">
        <v>24831.847000000038</v>
      </c>
      <c r="CJ106" s="293">
        <v>9.66</v>
      </c>
      <c r="CK106" s="293">
        <v>271202.34299999999</v>
      </c>
      <c r="CL106" s="293">
        <v>270938.20899999997</v>
      </c>
      <c r="CM106" s="287">
        <v>264.13400000000001</v>
      </c>
      <c r="CN106" s="292">
        <v>320183.63899999997</v>
      </c>
      <c r="CO106" s="293">
        <v>312514.36</v>
      </c>
      <c r="CP106" s="293">
        <v>16525.638999999999</v>
      </c>
      <c r="CQ106" s="293">
        <v>185365.42799999999</v>
      </c>
      <c r="CR106" s="293">
        <v>9.5939999999999994</v>
      </c>
      <c r="CS106" s="293">
        <v>134808.61700000003</v>
      </c>
      <c r="CT106" s="293">
        <v>134488.57600000003</v>
      </c>
      <c r="CU106" s="294">
        <v>320.04100000000005</v>
      </c>
      <c r="CV106" s="295">
        <v>341497.304</v>
      </c>
      <c r="CW106" s="293">
        <v>333878.38799999998</v>
      </c>
      <c r="CX106" s="293">
        <v>19630.683892250079</v>
      </c>
      <c r="CY106" s="293">
        <v>15450.477499999952</v>
      </c>
      <c r="CZ106" s="293">
        <v>7.0139999999999993</v>
      </c>
      <c r="DA106" s="293">
        <v>326039.81250000012</v>
      </c>
      <c r="DB106" s="293">
        <v>325676.72650000005</v>
      </c>
      <c r="DC106" s="287">
        <v>363.08599999999996</v>
      </c>
      <c r="DD106" s="292">
        <v>315746.31600000005</v>
      </c>
      <c r="DE106" s="293">
        <v>309058.35200000007</v>
      </c>
      <c r="DF106" s="293">
        <v>16902.358428919306</v>
      </c>
      <c r="DG106" s="293">
        <v>-9170.5930000000499</v>
      </c>
      <c r="DH106" s="293">
        <v>12.112</v>
      </c>
      <c r="DI106" s="293">
        <v>324904.79700000014</v>
      </c>
      <c r="DJ106" s="293">
        <v>324566.30300000007</v>
      </c>
      <c r="DK106" s="294">
        <v>338.49399999999997</v>
      </c>
      <c r="DL106" s="388">
        <f>DL10+DL13+DL16+DL19+DL22+DL25+DL28+DL29+DL32+DL35+DL36+DL39+DL42+DL45+DL48+DL56+DL59+DL62+DL65+DL68+DL71+DL74+DL83+DL95+DL98+DL99+DL77+DL80</f>
        <v>285822.30800000002</v>
      </c>
      <c r="DM106" s="389">
        <f t="shared" ref="DM106:DS106" si="38">DM10+DM13+DM16+DM19+DM22+DM25+DM28+DM29+DM32+DM35+DM36+DM39+DM42+DM45+DM48+DM56+DM59+DM62+DM65+DM68+DM71+DM74+DM83+DM95+DM98+DM99+DM77+DM80</f>
        <v>277960.18800000002</v>
      </c>
      <c r="DN106" s="389">
        <f t="shared" si="38"/>
        <v>16949.771456202528</v>
      </c>
      <c r="DO106" s="389">
        <f t="shared" si="38"/>
        <v>-192665.62019999992</v>
      </c>
      <c r="DP106" s="389">
        <f t="shared" si="38"/>
        <v>14.416</v>
      </c>
      <c r="DQ106" s="389">
        <f t="shared" si="38"/>
        <v>478473.51219999994</v>
      </c>
      <c r="DR106" s="389">
        <f t="shared" si="38"/>
        <v>478021.9902</v>
      </c>
      <c r="DS106" s="390">
        <f t="shared" si="38"/>
        <v>451.52199999999999</v>
      </c>
      <c r="DT106" s="388">
        <f t="shared" si="35"/>
        <v>4088051.1110000005</v>
      </c>
      <c r="DU106" s="389">
        <f t="shared" si="35"/>
        <v>4002860.1839999999</v>
      </c>
      <c r="DV106" s="389">
        <f t="shared" si="35"/>
        <v>196954.50778208964</v>
      </c>
      <c r="DW106" s="389">
        <f t="shared" si="35"/>
        <v>349880.68260000006</v>
      </c>
      <c r="DX106" s="389">
        <f t="shared" si="35"/>
        <v>116.72399999999999</v>
      </c>
      <c r="DY106" s="389">
        <f t="shared" si="35"/>
        <v>3738053.7044000002</v>
      </c>
      <c r="DZ106" s="389">
        <f t="shared" si="35"/>
        <v>3733930.2693999996</v>
      </c>
      <c r="EA106" s="390">
        <f t="shared" si="35"/>
        <v>4123.4350000000004</v>
      </c>
    </row>
    <row r="107" spans="1:131" ht="9.75">
      <c r="A107" s="951"/>
      <c r="B107" s="382" t="s">
        <v>241</v>
      </c>
      <c r="C107" s="317" t="s">
        <v>202</v>
      </c>
      <c r="D107" s="319">
        <v>378515.1</v>
      </c>
      <c r="E107" s="320">
        <v>371957.82</v>
      </c>
      <c r="F107" s="320">
        <v>15646.497376272357</v>
      </c>
      <c r="G107" s="320">
        <v>86920.929999999978</v>
      </c>
      <c r="H107" s="320">
        <v>12.678000000000001</v>
      </c>
      <c r="I107" s="320">
        <v>291581.49199999997</v>
      </c>
      <c r="J107" s="320">
        <v>291166.73799999995</v>
      </c>
      <c r="K107" s="321">
        <v>414.75400000000002</v>
      </c>
      <c r="L107" s="319">
        <v>356626.42499999999</v>
      </c>
      <c r="M107" s="320">
        <v>349891.43</v>
      </c>
      <c r="N107" s="320">
        <v>15558.186868125755</v>
      </c>
      <c r="O107" s="320">
        <v>55585.656500000034</v>
      </c>
      <c r="P107" s="320">
        <v>10.811999999999999</v>
      </c>
      <c r="Q107" s="320">
        <v>301029.95649999997</v>
      </c>
      <c r="R107" s="320">
        <v>300558.08250000002</v>
      </c>
      <c r="S107" s="321">
        <v>471.87399999999997</v>
      </c>
      <c r="T107" s="322">
        <v>429435.04599999997</v>
      </c>
      <c r="U107" s="320">
        <v>423179.27999999997</v>
      </c>
      <c r="V107" s="320">
        <v>15991.61776031963</v>
      </c>
      <c r="W107" s="320">
        <v>110954.40010000003</v>
      </c>
      <c r="X107" s="320">
        <v>9.4699999999999989</v>
      </c>
      <c r="Y107" s="320">
        <v>318471.17590000003</v>
      </c>
      <c r="Z107" s="320">
        <v>318030.91990000004</v>
      </c>
      <c r="AA107" s="317">
        <v>440.25600000000003</v>
      </c>
      <c r="AB107" s="319">
        <v>-489</v>
      </c>
      <c r="AC107" s="320">
        <v>-489</v>
      </c>
      <c r="AD107" s="320">
        <v>0</v>
      </c>
      <c r="AE107" s="320">
        <v>-489</v>
      </c>
      <c r="AF107" s="320">
        <v>0</v>
      </c>
      <c r="AG107" s="320">
        <v>0</v>
      </c>
      <c r="AH107" s="320">
        <v>0</v>
      </c>
      <c r="AI107" s="321">
        <v>0</v>
      </c>
      <c r="AJ107" s="322">
        <v>355885.2</v>
      </c>
      <c r="AK107" s="320">
        <v>349203.63</v>
      </c>
      <c r="AL107" s="320">
        <v>15579.023000000001</v>
      </c>
      <c r="AM107" s="320">
        <v>22671.144599999971</v>
      </c>
      <c r="AN107" s="320">
        <v>6.88</v>
      </c>
      <c r="AO107" s="320">
        <v>333207.17540000001</v>
      </c>
      <c r="AP107" s="320">
        <v>332927.1164</v>
      </c>
      <c r="AQ107" s="317">
        <v>280.05900000000003</v>
      </c>
      <c r="AR107" s="384">
        <v>-38.952000000000005</v>
      </c>
      <c r="AS107" s="385">
        <v>-34.476000000000006</v>
      </c>
      <c r="AT107" s="385">
        <v>-34.476000000000006</v>
      </c>
      <c r="AU107" s="385">
        <v>-38.952000000000005</v>
      </c>
      <c r="AV107" s="385">
        <v>0</v>
      </c>
      <c r="AW107" s="385">
        <v>0</v>
      </c>
      <c r="AX107" s="385">
        <v>0</v>
      </c>
      <c r="AY107" s="386">
        <v>0</v>
      </c>
      <c r="AZ107" s="322">
        <v>349902.75</v>
      </c>
      <c r="BA107" s="320">
        <v>342417.42000000004</v>
      </c>
      <c r="BB107" s="320">
        <v>15708.909000000001</v>
      </c>
      <c r="BC107" s="320">
        <v>32143.801999999971</v>
      </c>
      <c r="BD107" s="320">
        <v>9.8019999999999996</v>
      </c>
      <c r="BE107" s="320">
        <v>317749.14600000001</v>
      </c>
      <c r="BF107" s="320">
        <v>317443.13300000003</v>
      </c>
      <c r="BG107" s="317">
        <v>306.01299999999998</v>
      </c>
      <c r="BH107" s="319">
        <v>22.162000000000003</v>
      </c>
      <c r="BI107" s="320">
        <v>22.162000000000003</v>
      </c>
      <c r="BJ107" s="320">
        <v>-0.95100000000000007</v>
      </c>
      <c r="BK107" s="320">
        <v>22.162000000000003</v>
      </c>
      <c r="BL107" s="320">
        <v>0</v>
      </c>
      <c r="BM107" s="320">
        <v>0</v>
      </c>
      <c r="BN107" s="320">
        <v>0</v>
      </c>
      <c r="BO107" s="321">
        <v>0</v>
      </c>
      <c r="BP107" s="322">
        <v>303489.5</v>
      </c>
      <c r="BQ107" s="320">
        <v>298113.58</v>
      </c>
      <c r="BR107" s="320">
        <v>14371.293</v>
      </c>
      <c r="BS107" s="320">
        <v>9373.1670000000086</v>
      </c>
      <c r="BT107" s="320">
        <v>7.9720000000000004</v>
      </c>
      <c r="BU107" s="320">
        <v>294108.36099999998</v>
      </c>
      <c r="BV107" s="320">
        <v>293863.38299999997</v>
      </c>
      <c r="BW107" s="317">
        <v>244.97800000000001</v>
      </c>
      <c r="BX107" s="319">
        <v>280671.15000000002</v>
      </c>
      <c r="BY107" s="320">
        <v>272784.55</v>
      </c>
      <c r="BZ107" s="320">
        <v>14777.876999999999</v>
      </c>
      <c r="CA107" s="320">
        <v>9504.9730000000091</v>
      </c>
      <c r="CB107" s="320">
        <v>6.3140000000000001</v>
      </c>
      <c r="CC107" s="320">
        <v>271159.86299999995</v>
      </c>
      <c r="CD107" s="320">
        <v>270931.63899999997</v>
      </c>
      <c r="CE107" s="321">
        <v>228.22399999999999</v>
      </c>
      <c r="CF107" s="322">
        <v>286724.98000000004</v>
      </c>
      <c r="CG107" s="320">
        <v>279182.69</v>
      </c>
      <c r="CH107" s="320">
        <v>15106.876999999999</v>
      </c>
      <c r="CI107" s="320">
        <v>24237.065000000039</v>
      </c>
      <c r="CJ107" s="320">
        <v>9.66</v>
      </c>
      <c r="CK107" s="320">
        <v>262478.255</v>
      </c>
      <c r="CL107" s="320">
        <v>262214.12099999998</v>
      </c>
      <c r="CM107" s="317">
        <v>264.13400000000001</v>
      </c>
      <c r="CN107" s="319">
        <v>309334.75</v>
      </c>
      <c r="CO107" s="320">
        <v>302243.23</v>
      </c>
      <c r="CP107" s="320">
        <v>16133.089000000002</v>
      </c>
      <c r="CQ107" s="320">
        <v>179573.66099999999</v>
      </c>
      <c r="CR107" s="320">
        <v>9.5939999999999994</v>
      </c>
      <c r="CS107" s="320">
        <v>129751.49500000001</v>
      </c>
      <c r="CT107" s="320">
        <v>129431.454</v>
      </c>
      <c r="CU107" s="321">
        <v>320.04100000000005</v>
      </c>
      <c r="CV107" s="322">
        <v>330416.78000000003</v>
      </c>
      <c r="CW107" s="320">
        <v>322939.71000000002</v>
      </c>
      <c r="CX107" s="320">
        <v>18748.905892250077</v>
      </c>
      <c r="CY107" s="320">
        <v>14650.995499999952</v>
      </c>
      <c r="CZ107" s="320">
        <v>7.0139999999999993</v>
      </c>
      <c r="DA107" s="320">
        <v>315758.77050000004</v>
      </c>
      <c r="DB107" s="320">
        <v>315395.68450000003</v>
      </c>
      <c r="DC107" s="317">
        <v>363.08599999999996</v>
      </c>
      <c r="DD107" s="319">
        <v>304452.48500000004</v>
      </c>
      <c r="DE107" s="320">
        <v>297850.41100000002</v>
      </c>
      <c r="DF107" s="320">
        <v>16093.087428919307</v>
      </c>
      <c r="DG107" s="320">
        <v>-10194.356000000051</v>
      </c>
      <c r="DH107" s="320">
        <v>12.112</v>
      </c>
      <c r="DI107" s="320">
        <v>314634.72900000011</v>
      </c>
      <c r="DJ107" s="320">
        <v>314296.23500000004</v>
      </c>
      <c r="DK107" s="321">
        <v>338.49399999999997</v>
      </c>
      <c r="DL107" s="388">
        <v>272516.23300000001</v>
      </c>
      <c r="DM107" s="389">
        <v>266052.63299999997</v>
      </c>
      <c r="DN107" s="389">
        <v>16082.806456202527</v>
      </c>
      <c r="DO107" s="389">
        <v>-189905.13099999994</v>
      </c>
      <c r="DP107" s="389">
        <v>14.416</v>
      </c>
      <c r="DQ107" s="389">
        <v>462406.94799999997</v>
      </c>
      <c r="DR107" s="389">
        <v>461955.42599999998</v>
      </c>
      <c r="DS107" s="390">
        <f t="shared" ref="DS107" si="39">DS19+DS22+DS25+DS28+DS35+DS42+DS48+DS59+DS74+DS77+DS80+DS83+DS95+DS98</f>
        <v>451.52199999999999</v>
      </c>
      <c r="DT107" s="388">
        <f>D107+L107+T107+AB107+AJ107+AR107+AZ107+BH107+BP107+BX107+CF107+CN107+CV107+DD107+DL107</f>
        <v>3957464.6089999997</v>
      </c>
      <c r="DU107" s="389">
        <f t="shared" si="35"/>
        <v>3875315.07</v>
      </c>
      <c r="DV107" s="389">
        <f t="shared" si="35"/>
        <v>189762.74278208963</v>
      </c>
      <c r="DW107" s="389">
        <f t="shared" si="35"/>
        <v>345010.51770000008</v>
      </c>
      <c r="DX107" s="389">
        <f t="shared" si="35"/>
        <v>116.72399999999999</v>
      </c>
      <c r="DY107" s="389">
        <f t="shared" si="35"/>
        <v>3612337.3673</v>
      </c>
      <c r="DZ107" s="389">
        <f t="shared" si="35"/>
        <v>3608213.9322999995</v>
      </c>
      <c r="EA107" s="390">
        <f t="shared" si="35"/>
        <v>4123.4350000000004</v>
      </c>
    </row>
    <row r="108" spans="1:131" ht="10.5" thickBot="1">
      <c r="A108" s="952"/>
      <c r="B108" s="393" t="s">
        <v>242</v>
      </c>
      <c r="C108" s="299" t="s">
        <v>202</v>
      </c>
      <c r="D108" s="303">
        <v>10372.166000000027</v>
      </c>
      <c r="E108" s="304">
        <v>10288.999000000011</v>
      </c>
      <c r="F108" s="304">
        <v>827.43000000000029</v>
      </c>
      <c r="G108" s="304">
        <v>-1301.3959999999934</v>
      </c>
      <c r="H108" s="304">
        <v>0</v>
      </c>
      <c r="I108" s="304">
        <v>11673.562000000034</v>
      </c>
      <c r="J108" s="304">
        <v>11673.562000000034</v>
      </c>
      <c r="K108" s="305">
        <v>0</v>
      </c>
      <c r="L108" s="303">
        <v>11297.132000000041</v>
      </c>
      <c r="M108" s="304">
        <v>11297.652000000002</v>
      </c>
      <c r="N108" s="304">
        <v>771.6919999999991</v>
      </c>
      <c r="O108" s="304">
        <v>-202.48850000000675</v>
      </c>
      <c r="P108" s="304">
        <v>0</v>
      </c>
      <c r="Q108" s="304">
        <v>11499.620500000019</v>
      </c>
      <c r="R108" s="304">
        <v>11499.620499999961</v>
      </c>
      <c r="S108" s="305">
        <v>0</v>
      </c>
      <c r="T108" s="306">
        <v>12503.5</v>
      </c>
      <c r="U108" s="304">
        <v>12227.880000000005</v>
      </c>
      <c r="V108" s="304">
        <v>831.25</v>
      </c>
      <c r="W108" s="304">
        <v>739.90399999998044</v>
      </c>
      <c r="X108" s="304">
        <v>0</v>
      </c>
      <c r="Y108" s="304">
        <v>11763.59600000002</v>
      </c>
      <c r="Z108" s="304">
        <v>11763.59600000002</v>
      </c>
      <c r="AA108" s="299">
        <v>0</v>
      </c>
      <c r="AB108" s="303"/>
      <c r="AC108" s="304"/>
      <c r="AD108" s="304"/>
      <c r="AE108" s="304"/>
      <c r="AF108" s="304"/>
      <c r="AG108" s="304"/>
      <c r="AH108" s="304"/>
      <c r="AI108" s="305"/>
      <c r="AJ108" s="306">
        <v>12006.400999999954</v>
      </c>
      <c r="AK108" s="304">
        <v>11763.954999999958</v>
      </c>
      <c r="AL108" s="304">
        <v>840.76499999999942</v>
      </c>
      <c r="AM108" s="304">
        <v>750.2525999999998</v>
      </c>
      <c r="AN108" s="304">
        <v>0</v>
      </c>
      <c r="AO108" s="304">
        <v>11256.148400000005</v>
      </c>
      <c r="AP108" s="304">
        <v>11256.148400000005</v>
      </c>
      <c r="AQ108" s="299">
        <v>0</v>
      </c>
      <c r="AR108" s="303"/>
      <c r="AS108" s="304"/>
      <c r="AT108" s="304"/>
      <c r="AU108" s="304"/>
      <c r="AV108" s="304"/>
      <c r="AW108" s="304"/>
      <c r="AX108" s="304"/>
      <c r="AY108" s="305"/>
      <c r="AZ108" s="306">
        <v>11441.955000000016</v>
      </c>
      <c r="BA108" s="304">
        <v>11187.94299999997</v>
      </c>
      <c r="BB108" s="304">
        <v>289.28299999999945</v>
      </c>
      <c r="BC108" s="304">
        <v>780.21700000000783</v>
      </c>
      <c r="BD108" s="304">
        <v>0</v>
      </c>
      <c r="BE108" s="304">
        <v>10661.73800000007</v>
      </c>
      <c r="BF108" s="304">
        <v>10661.738000000012</v>
      </c>
      <c r="BG108" s="299">
        <v>0</v>
      </c>
      <c r="BH108" s="303">
        <v>213.45</v>
      </c>
      <c r="BI108" s="304">
        <v>213.45</v>
      </c>
      <c r="BJ108" s="304">
        <v>0</v>
      </c>
      <c r="BK108" s="304">
        <v>213.45</v>
      </c>
      <c r="BL108" s="304">
        <v>0</v>
      </c>
      <c r="BM108" s="304">
        <v>0</v>
      </c>
      <c r="BN108" s="304">
        <v>0</v>
      </c>
      <c r="BO108" s="305">
        <v>0</v>
      </c>
      <c r="BP108" s="306">
        <v>8910.5879999999888</v>
      </c>
      <c r="BQ108" s="304">
        <v>8927.9400000000023</v>
      </c>
      <c r="BR108" s="304">
        <v>136.09000000000015</v>
      </c>
      <c r="BS108" s="304">
        <v>-674.88500000000204</v>
      </c>
      <c r="BT108" s="304">
        <v>0</v>
      </c>
      <c r="BU108" s="304">
        <v>9585.4729999999981</v>
      </c>
      <c r="BV108" s="304">
        <v>9585.4729999999981</v>
      </c>
      <c r="BW108" s="299">
        <v>0</v>
      </c>
      <c r="BX108" s="303">
        <v>7993.1209999999846</v>
      </c>
      <c r="BY108" s="304">
        <v>7993.1209999999846</v>
      </c>
      <c r="BZ108" s="304">
        <v>316.08100000000013</v>
      </c>
      <c r="CA108" s="304">
        <v>-884.19400000000132</v>
      </c>
      <c r="CB108" s="304">
        <v>0</v>
      </c>
      <c r="CC108" s="304">
        <v>8877.3150000000605</v>
      </c>
      <c r="CD108" s="304">
        <v>8877.3150000000605</v>
      </c>
      <c r="CE108" s="305">
        <v>0</v>
      </c>
      <c r="CF108" s="306">
        <v>9318.8699999999953</v>
      </c>
      <c r="CG108" s="304">
        <v>9318.8699999999953</v>
      </c>
      <c r="CH108" s="304">
        <v>228.60999999999876</v>
      </c>
      <c r="CI108" s="304">
        <v>594.78199999999924</v>
      </c>
      <c r="CJ108" s="304">
        <v>0</v>
      </c>
      <c r="CK108" s="304">
        <v>8724.0879999999888</v>
      </c>
      <c r="CL108" s="304">
        <v>8724.0879999999888</v>
      </c>
      <c r="CM108" s="299">
        <v>0</v>
      </c>
      <c r="CN108" s="303">
        <v>10848.888999999966</v>
      </c>
      <c r="CO108" s="304">
        <v>10271.130000000005</v>
      </c>
      <c r="CP108" s="304">
        <v>392.54999999999745</v>
      </c>
      <c r="CQ108" s="304">
        <v>5791.7669999999925</v>
      </c>
      <c r="CR108" s="304">
        <v>0</v>
      </c>
      <c r="CS108" s="304">
        <v>5057.1220000000176</v>
      </c>
      <c r="CT108" s="304">
        <v>5057.1220000000321</v>
      </c>
      <c r="CU108" s="305">
        <v>0</v>
      </c>
      <c r="CV108" s="306">
        <v>11080.524000000034</v>
      </c>
      <c r="CW108" s="304">
        <v>10938.678000000014</v>
      </c>
      <c r="CX108" s="304">
        <v>881.77800000000207</v>
      </c>
      <c r="CY108" s="304">
        <v>799.48199999999997</v>
      </c>
      <c r="CZ108" s="304">
        <v>0</v>
      </c>
      <c r="DA108" s="304">
        <v>10281.042000000074</v>
      </c>
      <c r="DB108" s="304">
        <v>10281.042000000016</v>
      </c>
      <c r="DC108" s="299">
        <v>0</v>
      </c>
      <c r="DD108" s="303">
        <v>11293.831000000006</v>
      </c>
      <c r="DE108" s="304">
        <v>11207.940999999992</v>
      </c>
      <c r="DF108" s="304">
        <v>809.27100000000246</v>
      </c>
      <c r="DG108" s="304">
        <v>1023.7630000000008</v>
      </c>
      <c r="DH108" s="304">
        <v>0</v>
      </c>
      <c r="DI108" s="304">
        <v>10270.068000000028</v>
      </c>
      <c r="DJ108" s="304">
        <v>10270.068000000028</v>
      </c>
      <c r="DK108" s="305">
        <v>0</v>
      </c>
      <c r="DL108" s="394">
        <v>13306.075000000012</v>
      </c>
      <c r="DM108" s="395">
        <v>11907.555000000051</v>
      </c>
      <c r="DN108" s="395">
        <v>866.96499999999833</v>
      </c>
      <c r="DO108" s="395">
        <v>-2760.4891999999818</v>
      </c>
      <c r="DP108" s="395">
        <v>0</v>
      </c>
      <c r="DQ108" s="395">
        <v>16066.564200000023</v>
      </c>
      <c r="DR108" s="395">
        <v>16066.564200000023</v>
      </c>
      <c r="DS108" s="396">
        <f t="shared" ref="DS108" si="40">DS10+DS13+DS16+DS29+DS32+DS36+DS39+DS45+DS56+DS62+DS65+DS68+DS71+DS99</f>
        <v>0</v>
      </c>
      <c r="DT108" s="394">
        <f t="shared" si="35"/>
        <v>130586.50200000002</v>
      </c>
      <c r="DU108" s="395">
        <f t="shared" si="35"/>
        <v>127545.11399999999</v>
      </c>
      <c r="DV108" s="395">
        <f t="shared" si="35"/>
        <v>7191.7649999999976</v>
      </c>
      <c r="DW108" s="395">
        <f t="shared" si="35"/>
        <v>4870.1648999999952</v>
      </c>
      <c r="DX108" s="395">
        <f t="shared" si="35"/>
        <v>0</v>
      </c>
      <c r="DY108" s="395">
        <f t="shared" si="35"/>
        <v>125716.33710000034</v>
      </c>
      <c r="DZ108" s="395">
        <f t="shared" si="35"/>
        <v>125716.33710000018</v>
      </c>
      <c r="EA108" s="396">
        <f t="shared" si="35"/>
        <v>0</v>
      </c>
    </row>
    <row r="109" spans="1:131" ht="10.5">
      <c r="A109" s="397"/>
      <c r="B109" s="398"/>
      <c r="C109" s="398"/>
      <c r="D109" s="398"/>
      <c r="E109" s="398"/>
      <c r="F109" s="398"/>
      <c r="G109" s="398"/>
      <c r="H109" s="398"/>
      <c r="I109" s="398"/>
      <c r="J109" s="398"/>
      <c r="K109" s="398"/>
      <c r="L109" s="398"/>
      <c r="M109" s="398"/>
      <c r="N109" s="398"/>
      <c r="O109" s="398"/>
      <c r="P109" s="398"/>
      <c r="Q109" s="398"/>
      <c r="R109" s="398"/>
      <c r="S109" s="398"/>
      <c r="T109" s="398"/>
      <c r="U109" s="398"/>
      <c r="V109" s="398"/>
      <c r="W109" s="398"/>
      <c r="X109" s="398"/>
      <c r="Y109" s="398"/>
      <c r="Z109" s="398"/>
      <c r="AA109" s="398"/>
      <c r="AB109" s="398"/>
      <c r="AC109" s="398"/>
      <c r="AD109" s="398"/>
      <c r="AE109" s="398"/>
      <c r="AF109" s="398"/>
      <c r="AG109" s="398"/>
      <c r="AH109" s="398"/>
      <c r="AI109" s="398"/>
      <c r="AJ109" s="398"/>
      <c r="AK109" s="398"/>
      <c r="AL109" s="398"/>
      <c r="AM109" s="398"/>
      <c r="AN109" s="398"/>
      <c r="AO109" s="398"/>
      <c r="AP109" s="398"/>
      <c r="AQ109" s="398"/>
      <c r="AR109" s="398"/>
      <c r="AS109" s="398"/>
      <c r="AT109" s="398"/>
      <c r="AU109" s="398"/>
      <c r="AV109" s="398"/>
      <c r="AW109" s="398"/>
      <c r="AX109" s="398"/>
      <c r="AY109" s="398"/>
      <c r="AZ109" s="398"/>
      <c r="BA109" s="398"/>
      <c r="BB109" s="398"/>
      <c r="BC109" s="398"/>
      <c r="BD109" s="398"/>
      <c r="BE109" s="398"/>
      <c r="BF109" s="398"/>
      <c r="BG109" s="398"/>
      <c r="BH109" s="398"/>
      <c r="BI109" s="398"/>
      <c r="BJ109" s="398"/>
      <c r="BK109" s="398"/>
      <c r="BL109" s="398"/>
      <c r="BM109" s="398"/>
      <c r="BN109" s="398"/>
      <c r="BO109" s="398"/>
      <c r="BP109" s="398"/>
      <c r="BQ109" s="398"/>
      <c r="BR109" s="398"/>
      <c r="BS109" s="398"/>
      <c r="BT109" s="398"/>
      <c r="BU109" s="398"/>
      <c r="BV109" s="398"/>
      <c r="BW109" s="398"/>
      <c r="BX109" s="398"/>
      <c r="BY109" s="398"/>
      <c r="BZ109" s="398"/>
      <c r="CA109" s="398"/>
      <c r="CB109" s="398"/>
      <c r="CC109" s="398"/>
      <c r="CD109" s="398"/>
      <c r="CE109" s="398"/>
      <c r="CF109" s="398"/>
      <c r="CG109" s="398"/>
      <c r="CH109" s="398"/>
      <c r="CI109" s="398"/>
      <c r="CJ109" s="398"/>
      <c r="CK109" s="398"/>
      <c r="CL109" s="398"/>
      <c r="CM109" s="398"/>
      <c r="CN109" s="398"/>
      <c r="CO109" s="398"/>
      <c r="CP109" s="398"/>
      <c r="CQ109" s="398"/>
      <c r="CR109" s="398"/>
      <c r="CS109" s="398"/>
      <c r="CT109" s="398"/>
      <c r="CU109" s="398"/>
      <c r="CV109" s="398"/>
      <c r="CW109" s="398"/>
      <c r="CX109" s="398"/>
      <c r="CY109" s="398"/>
      <c r="CZ109" s="398"/>
      <c r="DA109" s="398"/>
      <c r="DB109" s="398"/>
      <c r="DC109" s="398"/>
      <c r="DD109" s="398"/>
      <c r="DE109" s="398"/>
      <c r="DF109" s="398"/>
      <c r="DG109" s="398"/>
      <c r="DH109" s="398"/>
      <c r="DI109" s="398"/>
      <c r="DJ109" s="398"/>
      <c r="DK109" s="398"/>
      <c r="DL109" s="398"/>
      <c r="DM109" s="398"/>
      <c r="DN109" s="398"/>
      <c r="DO109" s="398"/>
      <c r="DP109" s="398"/>
      <c r="DQ109" s="398"/>
      <c r="DR109" s="398"/>
      <c r="DS109" s="398"/>
      <c r="DT109" s="399"/>
      <c r="DU109" s="399"/>
      <c r="DV109" s="399"/>
    </row>
    <row r="110" spans="1:131" ht="9.75">
      <c r="A110" s="400"/>
      <c r="B110" s="401"/>
      <c r="C110" s="401"/>
      <c r="D110" s="401"/>
      <c r="E110" s="401"/>
      <c r="F110" s="401"/>
      <c r="G110" s="401"/>
      <c r="H110" s="401"/>
      <c r="I110" s="401"/>
      <c r="J110" s="401"/>
      <c r="K110" s="401"/>
      <c r="L110" s="401"/>
      <c r="M110" s="401"/>
      <c r="N110" s="401"/>
      <c r="O110" s="401"/>
      <c r="P110" s="401"/>
      <c r="Q110" s="401"/>
      <c r="R110" s="401"/>
      <c r="S110" s="401"/>
      <c r="T110" s="401"/>
      <c r="U110" s="401"/>
      <c r="V110" s="401"/>
      <c r="W110" s="401"/>
      <c r="X110" s="401"/>
      <c r="Y110" s="401"/>
      <c r="Z110" s="401"/>
      <c r="AA110" s="401"/>
      <c r="AB110" s="401"/>
      <c r="AC110" s="401"/>
      <c r="AD110" s="401"/>
      <c r="AE110" s="401"/>
      <c r="AF110" s="401"/>
      <c r="AG110" s="401"/>
      <c r="AH110" s="401"/>
      <c r="AI110" s="401"/>
      <c r="AJ110" s="401"/>
      <c r="AK110" s="401"/>
      <c r="AL110" s="401"/>
      <c r="AM110" s="401"/>
      <c r="AN110" s="401"/>
      <c r="AO110" s="401"/>
      <c r="AP110" s="401"/>
      <c r="AQ110" s="401"/>
      <c r="AR110" s="401"/>
      <c r="AS110" s="401"/>
      <c r="AT110" s="401"/>
      <c r="AU110" s="401"/>
      <c r="AV110" s="401"/>
      <c r="AW110" s="401"/>
      <c r="AX110" s="401"/>
      <c r="AY110" s="401"/>
      <c r="AZ110" s="401"/>
      <c r="BA110" s="401"/>
      <c r="BB110" s="401"/>
      <c r="BC110" s="401"/>
      <c r="BD110" s="401"/>
      <c r="BE110" s="401"/>
      <c r="BF110" s="401"/>
      <c r="BG110" s="401"/>
      <c r="BH110" s="401"/>
      <c r="BI110" s="401"/>
      <c r="BJ110" s="401"/>
      <c r="BK110" s="401"/>
      <c r="BL110" s="401"/>
      <c r="BM110" s="401"/>
      <c r="BN110" s="401"/>
      <c r="BO110" s="401"/>
      <c r="BP110" s="401"/>
      <c r="BQ110" s="401"/>
      <c r="BR110" s="401"/>
      <c r="BS110" s="401"/>
      <c r="BT110" s="401"/>
      <c r="BU110" s="401"/>
      <c r="BV110" s="401"/>
      <c r="BW110" s="401"/>
      <c r="BX110" s="401"/>
      <c r="BY110" s="401"/>
      <c r="BZ110" s="401"/>
      <c r="CA110" s="401"/>
      <c r="CB110" s="401"/>
      <c r="CC110" s="401"/>
      <c r="CD110" s="401"/>
      <c r="CE110" s="401"/>
      <c r="CF110" s="401"/>
      <c r="CG110" s="401"/>
      <c r="CH110" s="401"/>
      <c r="CI110" s="401"/>
      <c r="CJ110" s="401"/>
      <c r="CK110" s="401"/>
      <c r="CL110" s="401"/>
      <c r="CM110" s="401"/>
      <c r="CN110" s="401"/>
      <c r="CO110" s="401"/>
      <c r="CP110" s="401"/>
      <c r="CQ110" s="401"/>
      <c r="CR110" s="401"/>
      <c r="CS110" s="401"/>
      <c r="CT110" s="401"/>
      <c r="CU110" s="401"/>
      <c r="CV110" s="401"/>
      <c r="CW110" s="401"/>
      <c r="CX110" s="401"/>
      <c r="CY110" s="401"/>
      <c r="CZ110" s="401"/>
      <c r="DA110" s="401"/>
      <c r="DB110" s="401"/>
      <c r="DC110" s="401"/>
      <c r="DD110" s="401"/>
      <c r="DE110" s="401"/>
      <c r="DF110" s="401"/>
      <c r="DG110" s="401"/>
      <c r="DH110" s="401"/>
      <c r="DI110" s="401"/>
      <c r="DJ110" s="401"/>
      <c r="DK110" s="401"/>
      <c r="DL110" s="401"/>
      <c r="DM110" s="401"/>
      <c r="DN110" s="401"/>
      <c r="DO110" s="401"/>
      <c r="DP110" s="401"/>
      <c r="DQ110" s="401"/>
      <c r="DR110" s="401"/>
      <c r="DS110" s="401"/>
      <c r="DT110" s="402">
        <f>DT9+DT12+DT15+DT18+DT21+DT24+DT27+DT31+DT34+DT38+DT41+DT44+DT47+DT55+DT58+DT61+DT64+DT67+DT70+DT73+DT76+DT79+DT82+DT94+DT97</f>
        <v>1714971.6979999999</v>
      </c>
      <c r="DU110" s="402">
        <f t="shared" ref="DU110:EA110" si="41">DU9+DU12+DU15+DU18+DU21+DU24+DU27+DU31+DU34+DU38+DU41+DU44+DU47+DU55+DU58+DU61+DU64+DU67+DU70+DU73+DU76+DU79+DU82+DU94+DU97</f>
        <v>1707596.257</v>
      </c>
      <c r="DV110" s="402">
        <f t="shared" si="41"/>
        <v>138305.88496777287</v>
      </c>
      <c r="DW110" s="402">
        <f t="shared" si="41"/>
        <v>139433.69887525422</v>
      </c>
      <c r="DX110" s="402">
        <f t="shared" si="41"/>
        <v>89.155124745798247</v>
      </c>
      <c r="DY110" s="402">
        <f t="shared" si="41"/>
        <v>1575448.844</v>
      </c>
      <c r="DZ110" s="402">
        <f t="shared" si="41"/>
        <v>1573319.7899999996</v>
      </c>
      <c r="EA110" s="402">
        <f t="shared" si="41"/>
        <v>2129.0540000000001</v>
      </c>
    </row>
    <row r="111" spans="1:131" ht="9.75">
      <c r="A111" s="400"/>
      <c r="B111" s="401"/>
      <c r="C111" s="401"/>
      <c r="D111" s="401"/>
      <c r="E111" s="401"/>
      <c r="F111" s="401"/>
      <c r="G111" s="401"/>
      <c r="H111" s="401"/>
      <c r="I111" s="401"/>
      <c r="J111" s="401"/>
      <c r="K111" s="401"/>
      <c r="L111" s="401"/>
      <c r="M111" s="401"/>
      <c r="N111" s="401"/>
      <c r="O111" s="401"/>
      <c r="P111" s="401"/>
      <c r="Q111" s="401"/>
      <c r="R111" s="401"/>
      <c r="S111" s="401"/>
      <c r="T111" s="401"/>
      <c r="U111" s="401"/>
      <c r="V111" s="401"/>
      <c r="W111" s="401"/>
      <c r="X111" s="401"/>
      <c r="Y111" s="401"/>
      <c r="Z111" s="401"/>
      <c r="AA111" s="401"/>
      <c r="AB111" s="401"/>
      <c r="AC111" s="401"/>
      <c r="AD111" s="401"/>
      <c r="AE111" s="401"/>
      <c r="AF111" s="401"/>
      <c r="AG111" s="401"/>
      <c r="AH111" s="401"/>
      <c r="AI111" s="401"/>
      <c r="AJ111" s="401"/>
      <c r="AK111" s="401"/>
      <c r="AL111" s="401"/>
      <c r="AM111" s="401"/>
      <c r="AN111" s="401"/>
      <c r="AO111" s="401"/>
      <c r="AP111" s="401"/>
      <c r="AQ111" s="401"/>
      <c r="AR111" s="401"/>
      <c r="AS111" s="401"/>
      <c r="AT111" s="401"/>
      <c r="AU111" s="401"/>
      <c r="AV111" s="401"/>
      <c r="AW111" s="401"/>
      <c r="AX111" s="401"/>
      <c r="AY111" s="401"/>
      <c r="AZ111" s="401"/>
      <c r="BA111" s="401"/>
      <c r="BB111" s="401"/>
      <c r="BC111" s="401"/>
      <c r="BD111" s="401"/>
      <c r="BE111" s="401"/>
      <c r="BF111" s="401"/>
      <c r="BG111" s="401"/>
      <c r="BH111" s="401"/>
      <c r="BI111" s="401"/>
      <c r="BJ111" s="401"/>
      <c r="BK111" s="401"/>
      <c r="BL111" s="401"/>
      <c r="BM111" s="401"/>
      <c r="BN111" s="401"/>
      <c r="BO111" s="401"/>
      <c r="BP111" s="401"/>
      <c r="BQ111" s="401"/>
      <c r="BR111" s="401"/>
      <c r="BS111" s="401"/>
      <c r="BT111" s="401"/>
      <c r="BU111" s="401"/>
      <c r="BV111" s="401"/>
      <c r="BW111" s="401"/>
      <c r="BX111" s="401"/>
      <c r="BY111" s="401"/>
      <c r="BZ111" s="401"/>
      <c r="CA111" s="401"/>
      <c r="CB111" s="401"/>
      <c r="CC111" s="401"/>
      <c r="CD111" s="401"/>
      <c r="CE111" s="401"/>
      <c r="CF111" s="401"/>
      <c r="CG111" s="401"/>
      <c r="CH111" s="401"/>
      <c r="CI111" s="401"/>
      <c r="CJ111" s="401"/>
      <c r="CK111" s="401"/>
      <c r="CL111" s="401"/>
      <c r="CM111" s="401"/>
      <c r="CN111" s="401"/>
      <c r="CO111" s="401"/>
      <c r="CP111" s="401"/>
      <c r="CQ111" s="401"/>
      <c r="CR111" s="401"/>
      <c r="CS111" s="401"/>
      <c r="CT111" s="401"/>
      <c r="CU111" s="401"/>
      <c r="CV111" s="401"/>
      <c r="CW111" s="401"/>
      <c r="CX111" s="401"/>
      <c r="CY111" s="401"/>
      <c r="CZ111" s="401"/>
      <c r="DA111" s="401"/>
      <c r="DB111" s="401"/>
      <c r="DC111" s="401"/>
      <c r="DD111" s="401"/>
      <c r="DE111" s="401"/>
      <c r="DF111" s="401"/>
      <c r="DG111" s="401"/>
      <c r="DH111" s="401"/>
      <c r="DI111" s="401"/>
      <c r="DJ111" s="401"/>
      <c r="DK111" s="401"/>
      <c r="DL111" s="401"/>
      <c r="DM111" s="401"/>
      <c r="DN111" s="401"/>
      <c r="DO111" s="401"/>
      <c r="DP111" s="401"/>
      <c r="DQ111" s="401"/>
      <c r="DR111" s="401"/>
      <c r="DS111" s="401"/>
      <c r="DT111" s="402">
        <f>DT102</f>
        <v>5009.58</v>
      </c>
      <c r="DU111" s="402">
        <f t="shared" ref="DU111:EA111" si="42">DU102</f>
        <v>5009.58</v>
      </c>
      <c r="DV111" s="402">
        <f t="shared" si="42"/>
        <v>254.60099999999997</v>
      </c>
      <c r="DW111" s="402">
        <f t="shared" si="42"/>
        <v>1013.0570000000001</v>
      </c>
      <c r="DX111" s="402">
        <f t="shared" si="42"/>
        <v>0</v>
      </c>
      <c r="DY111" s="402">
        <f t="shared" si="42"/>
        <v>3996.5230000000001</v>
      </c>
      <c r="DZ111" s="402">
        <f t="shared" si="42"/>
        <v>3996.5230000000001</v>
      </c>
      <c r="EA111" s="402">
        <f t="shared" si="42"/>
        <v>0</v>
      </c>
    </row>
    <row r="112" spans="1:131" ht="15.75">
      <c r="A112" s="403"/>
      <c r="C112" s="404"/>
      <c r="D112" s="405">
        <f t="shared" ref="D112:S112" si="43">D10+D13+D16+D19+D22+D25+D28+D29+D32+D35+D36+D39+D42+D45+D48++D56+D59+D62+D65+D68+D71+D74+D77+D80+D83+D95+D98+D99</f>
        <v>388887.266</v>
      </c>
      <c r="E112" s="405">
        <f t="shared" si="43"/>
        <v>382246.81900000002</v>
      </c>
      <c r="F112" s="405">
        <f t="shared" si="43"/>
        <v>16473.927376272357</v>
      </c>
      <c r="G112" s="405">
        <f t="shared" si="43"/>
        <v>85619.533999999985</v>
      </c>
      <c r="H112" s="405">
        <f t="shared" si="43"/>
        <v>12.678000000000001</v>
      </c>
      <c r="I112" s="405">
        <f t="shared" si="43"/>
        <v>303255.054</v>
      </c>
      <c r="J112" s="405">
        <f t="shared" si="43"/>
        <v>302840.3</v>
      </c>
      <c r="K112" s="405">
        <f t="shared" si="43"/>
        <v>414.75400000000002</v>
      </c>
      <c r="L112" s="406">
        <f t="shared" si="43"/>
        <v>367923.55700000003</v>
      </c>
      <c r="M112" s="406">
        <f t="shared" si="43"/>
        <v>361189.08199999999</v>
      </c>
      <c r="N112" s="406">
        <f t="shared" si="43"/>
        <v>16329.878868125754</v>
      </c>
      <c r="O112" s="406">
        <f t="shared" si="43"/>
        <v>55383.168000000027</v>
      </c>
      <c r="P112" s="406">
        <f t="shared" si="43"/>
        <v>10.811999999999999</v>
      </c>
      <c r="Q112" s="406">
        <f t="shared" si="43"/>
        <v>312529.57699999999</v>
      </c>
      <c r="R112" s="406">
        <f t="shared" si="43"/>
        <v>312057.70299999998</v>
      </c>
      <c r="S112" s="406">
        <f t="shared" si="43"/>
        <v>471.87399999999997</v>
      </c>
      <c r="T112" s="406">
        <f>T10+T13+T16+T19+T22+T25+T28+T29+T32+T35+T36+T39+T42+T45+T48++T56+T59+T62+T65+T68+T71+T74+T77+T80+T83+T95+T98+T99</f>
        <v>441938.54599999997</v>
      </c>
      <c r="U112" s="406">
        <f t="shared" ref="U112:AA112" si="44">U10+U13+U16+U19+U22+U25+U28+U29+U32+U35+U36+U39+U42+U45+U48++U56+U59+U62+U65+U68+U71+U74+U77+U80+U83+U95+U98+U99</f>
        <v>435407.16</v>
      </c>
      <c r="V112" s="406">
        <f t="shared" si="44"/>
        <v>16822.86776031963</v>
      </c>
      <c r="W112" s="406">
        <f t="shared" si="44"/>
        <v>111694.30410000001</v>
      </c>
      <c r="X112" s="406">
        <f t="shared" si="44"/>
        <v>9.4699999999999989</v>
      </c>
      <c r="Y112" s="406">
        <f t="shared" si="44"/>
        <v>330234.77190000005</v>
      </c>
      <c r="Z112" s="406">
        <f t="shared" si="44"/>
        <v>329794.51590000006</v>
      </c>
      <c r="AA112" s="406">
        <f t="shared" si="44"/>
        <v>440.25600000000003</v>
      </c>
      <c r="AB112" s="406">
        <f>AB10+AB13+AB16+AB19+AB22+AB25+AB28+AB29+AB32+AB35+AB36+AB39+AB42+AB45+AB48++AB56+AB59+AB62+AB65+AB68+AB71+AB74+AB77+AB80+AB83+AB95+AB98+AB99</f>
        <v>-489</v>
      </c>
      <c r="AC112" s="406">
        <f t="shared" ref="AC112:AI112" si="45">AC10+AC13+AC16+AC19+AC22+AC25+AC28+AC29+AC32+AC35+AC36+AC39+AC42+AC45+AC48++AC56+AC59+AC62+AC65+AC68+AC71+AC74+AC77+AC80+AC83+AC95+AC98+AC99</f>
        <v>-489</v>
      </c>
      <c r="AD112" s="406">
        <f t="shared" si="45"/>
        <v>0</v>
      </c>
      <c r="AE112" s="406">
        <f t="shared" si="45"/>
        <v>-489</v>
      </c>
      <c r="AF112" s="406">
        <f t="shared" si="45"/>
        <v>0</v>
      </c>
      <c r="AG112" s="406">
        <f t="shared" si="45"/>
        <v>0</v>
      </c>
      <c r="AH112" s="406">
        <f t="shared" si="45"/>
        <v>0</v>
      </c>
      <c r="AI112" s="406">
        <f t="shared" si="45"/>
        <v>0</v>
      </c>
      <c r="AJ112" s="406">
        <f>AJ10+AJ13+AJ16+AJ19+AJ22+AJ25+AJ28+AJ29+AJ32+AJ35+AJ36+AJ39+AJ42+AJ45+AJ48++AJ56+AJ59+AJ62+AJ65+AJ68+AJ71+AJ74+AJ77+AJ80+AJ83+AJ95+AJ98+AJ99</f>
        <v>367891.60099999997</v>
      </c>
      <c r="AK112" s="406">
        <f t="shared" ref="AK112:AQ112" si="46">AK10+AK13+AK16+AK19+AK22+AK25+AK28+AK29+AK32+AK35+AK36+AK39+AK42+AK45+AK48++AK56+AK59+AK62+AK65+AK68+AK71+AK74+AK77+AK80+AK83+AK95+AK98+AK99</f>
        <v>360967.58499999996</v>
      </c>
      <c r="AL112" s="406">
        <f t="shared" si="46"/>
        <v>16419.788</v>
      </c>
      <c r="AM112" s="406">
        <f t="shared" si="46"/>
        <v>23421.39719999997</v>
      </c>
      <c r="AN112" s="406">
        <f t="shared" si="46"/>
        <v>6.88</v>
      </c>
      <c r="AO112" s="406">
        <f t="shared" si="46"/>
        <v>344463.32380000001</v>
      </c>
      <c r="AP112" s="406">
        <f t="shared" si="46"/>
        <v>344183.2648</v>
      </c>
      <c r="AQ112" s="406">
        <f t="shared" si="46"/>
        <v>280.05900000000003</v>
      </c>
      <c r="AR112" s="406">
        <f>AR10+AR13+AR16+AR19+AR22+AR25+AR28+AR29+AR32+AR35+AR36+AR39+AR42+AR45+AR48++AR56+AR59+AR62+AR65+AR68+AR71+AR74+AR77+AR80+AR83+AR95+AR98+AR99</f>
        <v>-38.952000000000005</v>
      </c>
      <c r="AS112" s="406">
        <f t="shared" ref="AS112:AY112" si="47">AS10+AS13+AS16+AS19+AS22+AS25+AS28+AS29+AS32+AS35+AS36+AS39+AS42+AS45+AS48++AS56+AS59+AS62+AS65+AS68+AS71+AS74+AS77+AS80+AS83+AS95+AS98+AS99</f>
        <v>-34.476000000000006</v>
      </c>
      <c r="AT112" s="406">
        <f t="shared" si="47"/>
        <v>-34.476000000000006</v>
      </c>
      <c r="AU112" s="406">
        <f t="shared" si="47"/>
        <v>-38.952000000000005</v>
      </c>
      <c r="AV112" s="406">
        <f t="shared" si="47"/>
        <v>0</v>
      </c>
      <c r="AW112" s="406">
        <f t="shared" si="47"/>
        <v>0</v>
      </c>
      <c r="AX112" s="406">
        <f t="shared" si="47"/>
        <v>0</v>
      </c>
      <c r="AY112" s="406">
        <f t="shared" si="47"/>
        <v>0</v>
      </c>
      <c r="AZ112" s="406">
        <f>AZ10+AZ13+AZ16+AZ19+AZ22+AZ25+AZ28+AZ29+AZ32+AZ35+AZ36+AZ39+AZ42+AZ45+AZ48++AZ56+AZ59+AZ62+AZ65+AZ68+AZ71+AZ74+AZ77+AZ80+AZ83+AZ95+AZ98+AZ99</f>
        <v>361344.70500000002</v>
      </c>
      <c r="BA112" s="406">
        <f t="shared" ref="BA112:BG112" si="48">BA10+BA13+BA16+BA19+BA22+BA25+BA28+BA29+BA32+BA35+BA36+BA39+BA42+BA45+BA48++BA56+BA59+BA62+BA65+BA68+BA71+BA74+BA77+BA80+BA83+BA95+BA98+BA99</f>
        <v>353605.36300000001</v>
      </c>
      <c r="BB112" s="406">
        <f t="shared" si="48"/>
        <v>15998.192000000001</v>
      </c>
      <c r="BC112" s="406">
        <f t="shared" si="48"/>
        <v>32924.018999999978</v>
      </c>
      <c r="BD112" s="406">
        <f t="shared" si="48"/>
        <v>9.8019999999999996</v>
      </c>
      <c r="BE112" s="406">
        <f t="shared" si="48"/>
        <v>328410.88400000008</v>
      </c>
      <c r="BF112" s="406">
        <f t="shared" si="48"/>
        <v>328104.87100000004</v>
      </c>
      <c r="BG112" s="406">
        <f t="shared" si="48"/>
        <v>306.01299999999998</v>
      </c>
      <c r="BH112" s="406">
        <f>BH10+BH13+BH16+BH19+BH22+BH25+BH28+BH29+BH32+BH35+BH36+BH39+BH42+BH45+BH48++BH56+BH59+BH62+BH65+BH68+BH71+BH74+BH77+BH80+BH83+BH95+BH98+BH99</f>
        <v>235.61199999999999</v>
      </c>
      <c r="BI112" s="406">
        <f t="shared" ref="BI112:BO112" si="49">BI10+BI13+BI16+BI19+BI22+BI25+BI28+BI29+BI32+BI35+BI36+BI39+BI42+BI45+BI48++BI56+BI59+BI62+BI65+BI68+BI71+BI74+BI77+BI80+BI83+BI95+BI98+BI99</f>
        <v>235.61199999999999</v>
      </c>
      <c r="BJ112" s="406">
        <f t="shared" si="49"/>
        <v>-0.95100000000000007</v>
      </c>
      <c r="BK112" s="406">
        <f t="shared" si="49"/>
        <v>235.61199999999999</v>
      </c>
      <c r="BL112" s="406">
        <f t="shared" si="49"/>
        <v>0</v>
      </c>
      <c r="BM112" s="406">
        <f t="shared" si="49"/>
        <v>0</v>
      </c>
      <c r="BN112" s="406">
        <f t="shared" si="49"/>
        <v>0</v>
      </c>
      <c r="BO112" s="406">
        <f t="shared" si="49"/>
        <v>0</v>
      </c>
      <c r="BP112" s="406">
        <f>BP10+BP13+BP16+BP19+BP22+BP25+BP28+BP29+BP32+BP35+BP36+BP39+BP42+BP45+BP48++BP56+BP59+BP62+BP65+BP68+BP71+BP74+BP77+BP80+BP83+BP95+BP98+BP99</f>
        <v>312400.08799999999</v>
      </c>
      <c r="BQ112" s="406">
        <f t="shared" ref="BQ112:BW112" si="50">BQ10+BQ13+BQ16+BQ19+BQ22+BQ25+BQ28+BQ29+BQ32+BQ35+BQ36+BQ39+BQ42+BQ45+BQ48++BQ56+BQ59+BQ62+BQ65+BQ68+BQ71+BQ74+BQ77+BQ80+BQ83+BQ95+BQ98+BQ99</f>
        <v>307041.52</v>
      </c>
      <c r="BR112" s="406">
        <f t="shared" si="50"/>
        <v>14507.383</v>
      </c>
      <c r="BS112" s="406">
        <f t="shared" si="50"/>
        <v>8698.2820000000065</v>
      </c>
      <c r="BT112" s="406">
        <f t="shared" si="50"/>
        <v>7.9720000000000004</v>
      </c>
      <c r="BU112" s="406">
        <f t="shared" si="50"/>
        <v>303693.83399999997</v>
      </c>
      <c r="BV112" s="406">
        <f t="shared" si="50"/>
        <v>303448.85599999997</v>
      </c>
      <c r="BW112" s="406">
        <f t="shared" si="50"/>
        <v>244.97800000000001</v>
      </c>
      <c r="BX112" s="406">
        <f>BX10+BX13+BX16+BX19+BX22+BX25+BX28+BX29+BX32+BX35+BX36+BX39+BX42+BX45+BX48++BX56+BX59+BX62+BX65+BX68+BX71+BX74+BX77+BX80+BX83+BX95+BX98+BX99</f>
        <v>288664.27100000001</v>
      </c>
      <c r="BY112" s="406">
        <f t="shared" ref="BY112:CE112" si="51">BY10+BY13+BY16+BY19+BY22+BY25+BY28+BY29+BY32+BY35+BY36+BY39+BY42+BY45+BY48++BY56+BY59+BY62+BY65+BY68+BY71+BY74+BY77+BY80+BY83+BY95+BY98+BY99</f>
        <v>280777.67099999997</v>
      </c>
      <c r="BZ112" s="406">
        <f t="shared" si="51"/>
        <v>15093.957999999999</v>
      </c>
      <c r="CA112" s="406">
        <f t="shared" si="51"/>
        <v>8620.7790000000077</v>
      </c>
      <c r="CB112" s="406">
        <f t="shared" si="51"/>
        <v>6.3140000000000001</v>
      </c>
      <c r="CC112" s="406">
        <f t="shared" si="51"/>
        <v>280037.17800000001</v>
      </c>
      <c r="CD112" s="406">
        <f t="shared" si="51"/>
        <v>279808.95400000003</v>
      </c>
      <c r="CE112" s="406">
        <f t="shared" si="51"/>
        <v>228.22399999999999</v>
      </c>
      <c r="CF112" s="406">
        <f>CF10+CF13+CF16+CF19+CF22+CF25+CF28+CF29+CF32+CF35+CF36+CF39+CF42+CF45+CF48++CF56+CF59+CF62+CF65+CF68+CF71+CF74+CF77+CF80+CF83+CF95+CF98+CF99</f>
        <v>296043.85000000003</v>
      </c>
      <c r="CG112" s="406">
        <f t="shared" ref="CG112:CM112" si="52">CG10+CG13+CG16+CG19+CG22+CG25+CG28+CG29+CG32+CG35+CG36+CG39+CG42+CG45+CG48++CG56+CG59+CG62+CG65+CG68+CG71+CG74+CG77+CG80+CG83+CG95+CG98+CG99</f>
        <v>288501.56</v>
      </c>
      <c r="CH112" s="406">
        <f t="shared" si="52"/>
        <v>15335.486999999997</v>
      </c>
      <c r="CI112" s="406">
        <f t="shared" si="52"/>
        <v>24831.847000000038</v>
      </c>
      <c r="CJ112" s="406">
        <f t="shared" si="52"/>
        <v>9.66</v>
      </c>
      <c r="CK112" s="406">
        <f t="shared" si="52"/>
        <v>271202.34299999999</v>
      </c>
      <c r="CL112" s="406">
        <f t="shared" si="52"/>
        <v>270938.20899999997</v>
      </c>
      <c r="CM112" s="406">
        <f t="shared" si="52"/>
        <v>264.13400000000001</v>
      </c>
      <c r="CN112" s="406">
        <f>CN10+CN13+CN16+CN19+CN22+CN25+CN28+CN29+CN32+CN35+CN36+CN39+CN42+CN45+CN48++CN56+CN59+CN62+CN65+CN68+CN71+CN74+CN77+CN80+CN83+CN95+CN98+CN99</f>
        <v>320183.63899999997</v>
      </c>
      <c r="CO112" s="406">
        <f t="shared" ref="CO112:CU112" si="53">CO10+CO13+CO16+CO19+CO22+CO25+CO28+CO29+CO32+CO35+CO36+CO39+CO42+CO45+CO48++CO56+CO59+CO62+CO65+CO68+CO71+CO74+CO77+CO80+CO83+CO95+CO98+CO99</f>
        <v>312514.36</v>
      </c>
      <c r="CP112" s="406">
        <f t="shared" si="53"/>
        <v>16525.638999999999</v>
      </c>
      <c r="CQ112" s="406">
        <f t="shared" si="53"/>
        <v>185365.42799999999</v>
      </c>
      <c r="CR112" s="406">
        <f t="shared" si="53"/>
        <v>9.5939999999999994</v>
      </c>
      <c r="CS112" s="406">
        <f t="shared" si="53"/>
        <v>134808.61700000003</v>
      </c>
      <c r="CT112" s="406">
        <f t="shared" si="53"/>
        <v>134488.57600000003</v>
      </c>
      <c r="CU112" s="406">
        <f t="shared" si="53"/>
        <v>320.04100000000005</v>
      </c>
      <c r="CV112" s="406">
        <f>CV10+CV13+CV16+CV19+CV22+CV25+CV28+CV29+CV32+CV35+CV36+CV39+CV42+CV45+CV48++CV56+CV59+CV62+CV65+CV68+CV71+CV74+CV77+CV80+CV83+CV95+CV98+CV99</f>
        <v>341497.30400000006</v>
      </c>
      <c r="CW112" s="406">
        <f t="shared" ref="CW112:DC112" si="54">CW10+CW13+CW16+CW19+CW22+CW25+CW28+CW29+CW32+CW35+CW36+CW39+CW42+CW45+CW48++CW56+CW59+CW62+CW65+CW68+CW71+CW74+CW77+CW80+CW83+CW95+CW98+CW99</f>
        <v>333878.38800000004</v>
      </c>
      <c r="CX112" s="406">
        <f t="shared" si="54"/>
        <v>19630.683892250079</v>
      </c>
      <c r="CY112" s="406">
        <f t="shared" si="54"/>
        <v>15450.477499999952</v>
      </c>
      <c r="CZ112" s="406">
        <f t="shared" si="54"/>
        <v>7.0139999999999993</v>
      </c>
      <c r="DA112" s="406">
        <f t="shared" si="54"/>
        <v>326039.81250000012</v>
      </c>
      <c r="DB112" s="406">
        <f t="shared" si="54"/>
        <v>325676.72650000005</v>
      </c>
      <c r="DC112" s="406">
        <f t="shared" si="54"/>
        <v>363.08599999999996</v>
      </c>
      <c r="DD112" s="406">
        <f>DD10+DD13+DD16+DD19+DD22+DD25+DD28+DD29+DD32+DD35+DD36+DD39+DD42+DD45+DD48++DD56+DD59+DD62+DD65+DD68+DD71+DD74+DD77+DD80+DD83+DD95+DD98+DD99</f>
        <v>315746.31600000005</v>
      </c>
      <c r="DE112" s="406">
        <f t="shared" ref="DE112:DK112" si="55">DE10+DE13+DE16+DE19+DE22+DE25+DE28+DE29+DE32+DE35+DE36+DE39+DE42+DE45+DE48++DE56+DE59+DE62+DE65+DE68+DE71+DE74+DE77+DE80+DE83+DE95+DE98+DE99</f>
        <v>309058.35200000001</v>
      </c>
      <c r="DF112" s="406">
        <f t="shared" si="55"/>
        <v>16902.35842891931</v>
      </c>
      <c r="DG112" s="406">
        <f t="shared" si="55"/>
        <v>-9170.5930000000499</v>
      </c>
      <c r="DH112" s="406">
        <f t="shared" si="55"/>
        <v>12.112</v>
      </c>
      <c r="DI112" s="406">
        <f t="shared" si="55"/>
        <v>324904.79700000014</v>
      </c>
      <c r="DJ112" s="406">
        <f t="shared" si="55"/>
        <v>324566.30300000007</v>
      </c>
      <c r="DK112" s="406">
        <f t="shared" si="55"/>
        <v>338.49399999999997</v>
      </c>
      <c r="DL112" s="406">
        <f>DL10+DL13+DL16+DL19+DL22+DL25+DL28+DL29+DL32+DL35+DL36+DL39+DL42+DL45+DL48++DL56+DL59+DL62+DL65+DL68+DL71+DL74+DL77+DL80+DL83+DL95+DL98+DL99</f>
        <v>285822.30800000002</v>
      </c>
      <c r="DM112" s="406">
        <f t="shared" ref="DM112:DS112" si="56">DM10+DM13+DM16+DM19+DM22+DM25+DM28+DM29+DM32+DM35+DM36+DM39+DM42+DM45+DM48++DM56+DM59+DM62+DM65+DM68+DM71+DM74+DM77+DM80+DM83+DM95+DM98+DM99</f>
        <v>277960.18800000002</v>
      </c>
      <c r="DN112" s="406">
        <f t="shared" si="56"/>
        <v>16949.771456202525</v>
      </c>
      <c r="DO112" s="406">
        <f t="shared" si="56"/>
        <v>-192665.62019999992</v>
      </c>
      <c r="DP112" s="406">
        <f t="shared" si="56"/>
        <v>14.416</v>
      </c>
      <c r="DQ112" s="406">
        <f t="shared" si="56"/>
        <v>478473.5122</v>
      </c>
      <c r="DR112" s="406">
        <f t="shared" si="56"/>
        <v>478021.9902</v>
      </c>
      <c r="DS112" s="406">
        <f t="shared" si="56"/>
        <v>451.52199999999999</v>
      </c>
      <c r="DT112" s="406">
        <f>DT10+DT13+DT16+DT19+DT22+DT25+DT28+DT29+DT32+DT35+DT36+DT39+DT42+DT45+DT48++DT56+DT59+DT62+DT65+DT68+DT71+DT74+DT77+DT80+DT83+DT95+DT98+DT99</f>
        <v>4088051.1110000005</v>
      </c>
      <c r="DU112" s="406">
        <f t="shared" ref="DU112:DZ112" si="57">DU10+DU13+DU16+DU19+DU22+DU25+DU28+DU29+DU32+DU35+DU36+DU39+DU42+DU45+DU48++DU56+DU59+DU62+DU65+DU68+DU71+DU74+DU77+DU80+DU83+DU95+DU98+DU99</f>
        <v>4002860.1840000004</v>
      </c>
      <c r="DV112" s="406">
        <f t="shared" si="57"/>
        <v>196954.5077820897</v>
      </c>
      <c r="DW112" s="406">
        <f t="shared" si="57"/>
        <v>349880.6826</v>
      </c>
      <c r="DX112" s="406">
        <f t="shared" si="57"/>
        <v>116.72399999999999</v>
      </c>
      <c r="DY112" s="406">
        <f t="shared" si="57"/>
        <v>3738053.7044000006</v>
      </c>
      <c r="DZ112" s="406">
        <f t="shared" si="57"/>
        <v>3733930.2693999996</v>
      </c>
      <c r="EA112" s="405">
        <f>EA10+EA13+EA16+EA19+EA22+EA25+EA28+EA29+EA32+EA35+EA36+EA39+EA42+EA45+EA48++EA56+EA59+EA62+EA65+EA68+EA71+EA74+EA77+EA80+EA83+EA95+EA98+EA99</f>
        <v>4123.4350000000004</v>
      </c>
    </row>
    <row r="113" spans="1:131" ht="15.75">
      <c r="A113" s="403"/>
      <c r="C113" s="404"/>
      <c r="D113" s="405">
        <f>D19+D22+D25+D28+D35+D42+D48+D59+D74+D83+D95+D98</f>
        <v>378515.1</v>
      </c>
      <c r="E113" s="405">
        <f t="shared" ref="E113:J113" si="58">E19+E22+E25+E28+E35+E42+E48+E59+E74+E83+E95+E98</f>
        <v>371957.82</v>
      </c>
      <c r="F113" s="405">
        <f t="shared" si="58"/>
        <v>15646.497376272357</v>
      </c>
      <c r="G113" s="405">
        <f t="shared" si="58"/>
        <v>86920.929999999978</v>
      </c>
      <c r="H113" s="405">
        <f t="shared" si="58"/>
        <v>12.678000000000001</v>
      </c>
      <c r="I113" s="405">
        <f t="shared" si="58"/>
        <v>291581.49199999997</v>
      </c>
      <c r="J113" s="405">
        <f t="shared" si="58"/>
        <v>291166.73799999995</v>
      </c>
      <c r="K113" s="405">
        <f>K19+K22+K25+K28+K35+K42+K48+K59+K74+K83+K95+K98+K77+K80</f>
        <v>414.75400000000002</v>
      </c>
      <c r="L113" s="405">
        <f>L19+L22+L25+L28+L35+L42+L48+L59+L74+L83+L95+L98</f>
        <v>356626.42499999999</v>
      </c>
      <c r="M113" s="405">
        <f t="shared" ref="M113:R113" si="59">M19+M22+M25+M28+M35+M42+M48+M59+M74+M83+M95+M98</f>
        <v>349891.43</v>
      </c>
      <c r="N113" s="405">
        <f t="shared" si="59"/>
        <v>15558.186868125755</v>
      </c>
      <c r="O113" s="405">
        <f t="shared" si="59"/>
        <v>55585.656500000034</v>
      </c>
      <c r="P113" s="405">
        <f t="shared" si="59"/>
        <v>10.811999999999999</v>
      </c>
      <c r="Q113" s="405">
        <f t="shared" si="59"/>
        <v>301029.95649999997</v>
      </c>
      <c r="R113" s="405">
        <f t="shared" si="59"/>
        <v>300558.08250000002</v>
      </c>
      <c r="S113" s="406">
        <f>S19+S22+S25+S28+S35+S42+S48+S59+S74+S83+S95+S98+S77+S80</f>
        <v>471.87399999999997</v>
      </c>
      <c r="T113" s="405">
        <f>T19+T22+T25+T28+T35+T42+T48+T59+T74+T83+T95+T98</f>
        <v>429435.04599999997</v>
      </c>
      <c r="U113" s="405">
        <f t="shared" ref="U113:Z113" si="60">U19+U22+U25+U28+U35+U42+U48+U59+U74+U83+U95+U98</f>
        <v>423179.27999999997</v>
      </c>
      <c r="V113" s="405">
        <f t="shared" si="60"/>
        <v>15991.61776031963</v>
      </c>
      <c r="W113" s="405">
        <f t="shared" si="60"/>
        <v>110954.40010000003</v>
      </c>
      <c r="X113" s="405">
        <f t="shared" si="60"/>
        <v>9.4699999999999989</v>
      </c>
      <c r="Y113" s="405">
        <f t="shared" si="60"/>
        <v>318471.17590000003</v>
      </c>
      <c r="Z113" s="405">
        <f t="shared" si="60"/>
        <v>318030.91990000004</v>
      </c>
      <c r="AA113" s="406">
        <f>AA19+AA22+AA25+AA28+AA35+AA42+AA48+AA59+AA74+AA83+AA95+AA98+AA77+AA80</f>
        <v>440.25600000000003</v>
      </c>
      <c r="AB113" s="405">
        <f>AB19+AB22+AB25+AB28+AB35+AB42+AB48+AB59+AB74+AB83+AB95+AB98</f>
        <v>-489</v>
      </c>
      <c r="AC113" s="405">
        <f t="shared" ref="AC113:AH113" si="61">AC19+AC22+AC25+AC28+AC35+AC42+AC48+AC59+AC74+AC83+AC95+AC98</f>
        <v>-489</v>
      </c>
      <c r="AD113" s="405">
        <f t="shared" si="61"/>
        <v>0</v>
      </c>
      <c r="AE113" s="405">
        <f t="shared" si="61"/>
        <v>-489</v>
      </c>
      <c r="AF113" s="405">
        <f t="shared" si="61"/>
        <v>0</v>
      </c>
      <c r="AG113" s="405">
        <f t="shared" si="61"/>
        <v>0</v>
      </c>
      <c r="AH113" s="405">
        <f t="shared" si="61"/>
        <v>0</v>
      </c>
      <c r="AI113" s="406">
        <f>AI19+AI22+AI25+AI28+AI35+AI42+AI48+AI59+AI74+AI83+AI95+AI98+AI77+AI80</f>
        <v>0</v>
      </c>
      <c r="AJ113" s="405">
        <f>AJ19+AJ22+AJ25+AJ28+AJ35+AJ42+AJ48+AJ59+AJ74+AJ83+AJ95+AJ98</f>
        <v>355885.2</v>
      </c>
      <c r="AK113" s="405">
        <f t="shared" ref="AK113:AP113" si="62">AK19+AK22+AK25+AK28+AK35+AK42+AK48+AK59+AK74+AK83+AK95+AK98</f>
        <v>349203.63</v>
      </c>
      <c r="AL113" s="405">
        <f t="shared" si="62"/>
        <v>15579.023000000001</v>
      </c>
      <c r="AM113" s="405">
        <f t="shared" si="62"/>
        <v>22671.144599999971</v>
      </c>
      <c r="AN113" s="405">
        <f t="shared" si="62"/>
        <v>6.88</v>
      </c>
      <c r="AO113" s="405">
        <f t="shared" si="62"/>
        <v>333207.17540000001</v>
      </c>
      <c r="AP113" s="405">
        <f t="shared" si="62"/>
        <v>332927.1164</v>
      </c>
      <c r="AQ113" s="406">
        <f>AQ19+AQ22+AQ25+AQ28+AQ35+AQ42+AQ48+AQ59+AQ74+AQ83+AQ95+AQ98+AQ77+AQ80</f>
        <v>280.05900000000003</v>
      </c>
      <c r="AR113" s="405">
        <f>AR19+AR22+AR25+AR28+AR35+AR42+AR48+AR59+AR74+AR83+AR95+AR98</f>
        <v>-38.952000000000005</v>
      </c>
      <c r="AS113" s="405">
        <f t="shared" ref="AS113:AX113" si="63">AS19+AS22+AS25+AS28+AS35+AS42+AS48+AS59+AS74+AS83+AS95+AS98</f>
        <v>-34.476000000000006</v>
      </c>
      <c r="AT113" s="405">
        <f t="shared" si="63"/>
        <v>-34.476000000000006</v>
      </c>
      <c r="AU113" s="405">
        <f t="shared" si="63"/>
        <v>-38.952000000000005</v>
      </c>
      <c r="AV113" s="405">
        <f t="shared" si="63"/>
        <v>0</v>
      </c>
      <c r="AW113" s="405">
        <f t="shared" si="63"/>
        <v>0</v>
      </c>
      <c r="AX113" s="405">
        <f t="shared" si="63"/>
        <v>0</v>
      </c>
      <c r="AY113" s="406">
        <f>AY19+AY22+AY25+AY28+AY35+AY42+AY48+AY59+AY74+AY83+AY95+AY98+AY77+AY80</f>
        <v>0</v>
      </c>
      <c r="AZ113" s="405">
        <f>AZ19+AZ22+AZ25+AZ28+AZ35+AZ42+AZ48+AZ59+AZ74+AZ83+AZ95+AZ98</f>
        <v>349902.75</v>
      </c>
      <c r="BA113" s="405">
        <f t="shared" ref="BA113:BF113" si="64">BA19+BA22+BA25+BA28+BA35+BA42+BA48+BA59+BA74+BA83+BA95+BA98</f>
        <v>342417.42000000004</v>
      </c>
      <c r="BB113" s="405">
        <f t="shared" si="64"/>
        <v>15708.909000000001</v>
      </c>
      <c r="BC113" s="405">
        <f t="shared" si="64"/>
        <v>32143.801999999971</v>
      </c>
      <c r="BD113" s="405">
        <f t="shared" si="64"/>
        <v>9.8019999999999996</v>
      </c>
      <c r="BE113" s="405">
        <f t="shared" si="64"/>
        <v>317749.14600000001</v>
      </c>
      <c r="BF113" s="405">
        <f t="shared" si="64"/>
        <v>317443.13300000003</v>
      </c>
      <c r="BG113" s="406">
        <f>BG19+BG22+BG25+BG28+BG35+BG42+BG48+BG59+BG74+BG83+BG95+BG98+BG77+BG80</f>
        <v>306.01299999999998</v>
      </c>
      <c r="BH113" s="405">
        <f>BH19+BH22+BH25+BH28+BH35+BH42+BH48+BH59+BH74+BH83+BH95+BH98</f>
        <v>22.162000000000003</v>
      </c>
      <c r="BI113" s="405">
        <f t="shared" ref="BI113:BN113" si="65">BI19+BI22+BI25+BI28+BI35+BI42+BI48+BI59+BI74+BI83+BI95+BI98</f>
        <v>22.162000000000003</v>
      </c>
      <c r="BJ113" s="405">
        <f t="shared" si="65"/>
        <v>-0.95100000000000007</v>
      </c>
      <c r="BK113" s="405">
        <f t="shared" si="65"/>
        <v>22.162000000000003</v>
      </c>
      <c r="BL113" s="405">
        <f t="shared" si="65"/>
        <v>0</v>
      </c>
      <c r="BM113" s="405">
        <f t="shared" si="65"/>
        <v>0</v>
      </c>
      <c r="BN113" s="405">
        <f t="shared" si="65"/>
        <v>0</v>
      </c>
      <c r="BO113" s="406">
        <f>BO19+BO22+BO25+BO28+BO35+BO42+BO48+BO59+BO74+BO83+BO95+BO98+BO77+BO80</f>
        <v>0</v>
      </c>
      <c r="BP113" s="405">
        <f>BP19+BP22+BP25+BP28+BP35+BP42+BP48+BP59+BP74+BP83+BP95+BP98</f>
        <v>303489.5</v>
      </c>
      <c r="BQ113" s="405">
        <f t="shared" ref="BQ113:BV113" si="66">BQ19+BQ22+BQ25+BQ28+BQ35+BQ42+BQ48+BQ59+BQ74+BQ83+BQ95+BQ98</f>
        <v>298113.58</v>
      </c>
      <c r="BR113" s="405">
        <f t="shared" si="66"/>
        <v>14371.293</v>
      </c>
      <c r="BS113" s="405">
        <f t="shared" si="66"/>
        <v>9373.1670000000086</v>
      </c>
      <c r="BT113" s="405">
        <f t="shared" si="66"/>
        <v>7.9720000000000004</v>
      </c>
      <c r="BU113" s="405">
        <f t="shared" si="66"/>
        <v>294108.36099999998</v>
      </c>
      <c r="BV113" s="405">
        <f t="shared" si="66"/>
        <v>293863.38299999997</v>
      </c>
      <c r="BW113" s="406">
        <f>BW19+BW22+BW25+BW28+BW35+BW42+BW48+BW59+BW74+BW83+BW95+BW98+BW77+BW80</f>
        <v>244.97800000000001</v>
      </c>
      <c r="BX113" s="405">
        <f>BX19+BX22+BX25+BX28+BX35+BX42+BX48+BX59+BX74+BX83+BX95+BX98</f>
        <v>280671.15000000002</v>
      </c>
      <c r="BY113" s="405">
        <f t="shared" ref="BY113:CD113" si="67">BY19+BY22+BY25+BY28+BY35+BY42+BY48+BY59+BY74+BY83+BY95+BY98</f>
        <v>272784.55</v>
      </c>
      <c r="BZ113" s="405">
        <f t="shared" si="67"/>
        <v>14777.876999999999</v>
      </c>
      <c r="CA113" s="405">
        <f t="shared" si="67"/>
        <v>9504.9730000000091</v>
      </c>
      <c r="CB113" s="405">
        <f t="shared" si="67"/>
        <v>6.3140000000000001</v>
      </c>
      <c r="CC113" s="405">
        <f t="shared" si="67"/>
        <v>271159.86299999995</v>
      </c>
      <c r="CD113" s="405">
        <f t="shared" si="67"/>
        <v>270931.63899999997</v>
      </c>
      <c r="CE113" s="406">
        <f>CE19+CE22+CE25+CE28+CE35+CE42+CE48+CE59+CE74+CE83+CE95+CE98+CE77+CE80</f>
        <v>228.22399999999999</v>
      </c>
      <c r="CF113" s="405">
        <f>CF19+CF22+CF25+CF28+CF35+CF42+CF48+CF59+CF74+CF83+CF95+CF98</f>
        <v>286724.98000000004</v>
      </c>
      <c r="CG113" s="405">
        <f t="shared" ref="CG113:CL113" si="68">CG19+CG22+CG25+CG28+CG35+CG42+CG48+CG59+CG74+CG83+CG95+CG98</f>
        <v>279182.69</v>
      </c>
      <c r="CH113" s="405">
        <f t="shared" si="68"/>
        <v>15106.876999999999</v>
      </c>
      <c r="CI113" s="405">
        <f t="shared" si="68"/>
        <v>24237.065000000039</v>
      </c>
      <c r="CJ113" s="405">
        <f t="shared" si="68"/>
        <v>9.66</v>
      </c>
      <c r="CK113" s="405">
        <f t="shared" si="68"/>
        <v>262478.255</v>
      </c>
      <c r="CL113" s="405">
        <f t="shared" si="68"/>
        <v>262214.12099999998</v>
      </c>
      <c r="CM113" s="406">
        <f>CM19+CM22+CM25+CM28+CM35+CM42+CM48+CM59+CM74+CM83+CM95+CM98+CM77+CM80</f>
        <v>264.13400000000001</v>
      </c>
      <c r="CN113" s="405">
        <f>CN19+CN22+CN25+CN28+CN35+CN42+CN48+CN59+CN74+CN83+CN95+CN98</f>
        <v>309334.75</v>
      </c>
      <c r="CO113" s="405">
        <f t="shared" ref="CO113:CT113" si="69">CO19+CO22+CO25+CO28+CO35+CO42+CO48+CO59+CO74+CO83+CO95+CO98</f>
        <v>302243.23</v>
      </c>
      <c r="CP113" s="405">
        <f t="shared" si="69"/>
        <v>16133.089000000002</v>
      </c>
      <c r="CQ113" s="405">
        <f t="shared" si="69"/>
        <v>179573.66099999999</v>
      </c>
      <c r="CR113" s="405">
        <f t="shared" si="69"/>
        <v>9.5939999999999994</v>
      </c>
      <c r="CS113" s="405">
        <f t="shared" si="69"/>
        <v>129751.49500000001</v>
      </c>
      <c r="CT113" s="405">
        <f t="shared" si="69"/>
        <v>129431.454</v>
      </c>
      <c r="CU113" s="406">
        <f>CU19+CU22+CU25+CU28+CU35+CU42+CU48+CU59+CU74+CU83+CU95+CU98+CU77+CU80</f>
        <v>320.04100000000005</v>
      </c>
      <c r="CV113" s="405">
        <f>CV19+CV22+CV25+CV28+CV35+CV42+CV48+CV59+CV74+CV83+CV95+CV98</f>
        <v>330416.78000000003</v>
      </c>
      <c r="CW113" s="405">
        <f t="shared" ref="CW113:DB113" si="70">CW19+CW22+CW25+CW28+CW35+CW42+CW48+CW59+CW74+CW83+CW95+CW98</f>
        <v>322939.71000000002</v>
      </c>
      <c r="CX113" s="405">
        <f t="shared" si="70"/>
        <v>18748.905892250077</v>
      </c>
      <c r="CY113" s="405">
        <f t="shared" si="70"/>
        <v>14650.995499999952</v>
      </c>
      <c r="CZ113" s="405">
        <f t="shared" si="70"/>
        <v>7.0139999999999993</v>
      </c>
      <c r="DA113" s="405">
        <f t="shared" si="70"/>
        <v>315758.77050000004</v>
      </c>
      <c r="DB113" s="405">
        <f t="shared" si="70"/>
        <v>315395.68450000003</v>
      </c>
      <c r="DC113" s="406">
        <f>DC19+DC22+DC25+DC28+DC35+DC42+DC48+DC59+DC74+DC83+DC95+DC98+DC77+DC80</f>
        <v>363.08599999999996</v>
      </c>
      <c r="DD113" s="405">
        <f>DD19+DD22+DD25+DD28+DD35+DD42+DD48+DD59+DD74+DD83+DD95+DD98</f>
        <v>304452.48500000004</v>
      </c>
      <c r="DE113" s="405">
        <f t="shared" ref="DE113:DJ113" si="71">DE19+DE22+DE25+DE28+DE35+DE42+DE48+DE59+DE74+DE83+DE95+DE98</f>
        <v>297850.41100000002</v>
      </c>
      <c r="DF113" s="405">
        <f t="shared" si="71"/>
        <v>16093.087428919307</v>
      </c>
      <c r="DG113" s="405">
        <f t="shared" si="71"/>
        <v>-10194.356000000051</v>
      </c>
      <c r="DH113" s="405">
        <f t="shared" si="71"/>
        <v>12.112</v>
      </c>
      <c r="DI113" s="405">
        <f t="shared" si="71"/>
        <v>314634.72900000011</v>
      </c>
      <c r="DJ113" s="405">
        <f t="shared" si="71"/>
        <v>314296.23500000004</v>
      </c>
      <c r="DK113" s="406">
        <f>DK19+DK22+DK25+DK28+DK35+DK42+DK48+DK59+DK74+DK83+DK95+DK98+DK77+DK80</f>
        <v>338.49399999999997</v>
      </c>
      <c r="DL113" s="405">
        <f>DL19+DL22+DL25+DL28+DL35+DL42+DL48+DL59+DL74+DL83+DL95+DL98</f>
        <v>272516.23300000001</v>
      </c>
      <c r="DM113" s="405">
        <f t="shared" ref="DM113:DR113" si="72">DM19+DM22+DM25+DM28+DM35+DM42+DM48+DM59+DM74+DM83+DM95+DM98</f>
        <v>266052.63299999997</v>
      </c>
      <c r="DN113" s="405">
        <f t="shared" si="72"/>
        <v>16082.806456202527</v>
      </c>
      <c r="DO113" s="405">
        <f t="shared" si="72"/>
        <v>-189905.13099999994</v>
      </c>
      <c r="DP113" s="405">
        <f t="shared" si="72"/>
        <v>14.416</v>
      </c>
      <c r="DQ113" s="405">
        <f t="shared" si="72"/>
        <v>462406.94799999997</v>
      </c>
      <c r="DR113" s="405">
        <f t="shared" si="72"/>
        <v>461955.42599999998</v>
      </c>
      <c r="DS113" s="406">
        <f>DS19+DS22+DS25+DS28+DS35+DS42+DS48+DS59+DS74+DS83+DS95+DS98+DS77+DS80</f>
        <v>451.52199999999999</v>
      </c>
      <c r="DT113" s="405">
        <f>DT19+DT22+DT25+DT28+DT35+DT42+DT48+DT59+DT74+DT83+DT95+DT98</f>
        <v>3957464.6090000006</v>
      </c>
      <c r="DU113" s="405">
        <f t="shared" ref="DU113:EA113" si="73">DU19+DU22+DU25+DU28+DU35+DU42+DU48+DU59+DU74+DU83+DU95+DU98</f>
        <v>3875315.0700000003</v>
      </c>
      <c r="DV113" s="405">
        <f t="shared" si="73"/>
        <v>189762.74278208968</v>
      </c>
      <c r="DW113" s="405">
        <f t="shared" si="73"/>
        <v>345010.51769999997</v>
      </c>
      <c r="DX113" s="405">
        <f t="shared" si="73"/>
        <v>116.72399999999999</v>
      </c>
      <c r="DY113" s="405">
        <f t="shared" si="73"/>
        <v>3612337.3673000005</v>
      </c>
      <c r="DZ113" s="405">
        <f t="shared" si="73"/>
        <v>3608213.9322999995</v>
      </c>
      <c r="EA113" s="405">
        <f t="shared" si="73"/>
        <v>4123.4350000000004</v>
      </c>
    </row>
    <row r="114" spans="1:131" ht="15.75">
      <c r="A114" s="403"/>
      <c r="C114" s="404"/>
      <c r="D114" s="405">
        <f>D112-D113</f>
        <v>10372.166000000027</v>
      </c>
      <c r="E114" s="405">
        <f t="shared" ref="E114:K114" si="74">E112-E113</f>
        <v>10288.999000000011</v>
      </c>
      <c r="F114" s="405">
        <f t="shared" si="74"/>
        <v>827.43000000000029</v>
      </c>
      <c r="G114" s="405">
        <f t="shared" si="74"/>
        <v>-1301.3959999999934</v>
      </c>
      <c r="H114" s="405">
        <f t="shared" si="74"/>
        <v>0</v>
      </c>
      <c r="I114" s="405">
        <f t="shared" si="74"/>
        <v>11673.562000000034</v>
      </c>
      <c r="J114" s="405">
        <f t="shared" si="74"/>
        <v>11673.562000000034</v>
      </c>
      <c r="K114" s="405">
        <f t="shared" si="74"/>
        <v>0</v>
      </c>
      <c r="L114" s="405">
        <f>L112-L113</f>
        <v>11297.132000000041</v>
      </c>
      <c r="M114" s="405">
        <f t="shared" ref="M114:S114" si="75">M112-M113</f>
        <v>11297.652000000002</v>
      </c>
      <c r="N114" s="405">
        <f t="shared" si="75"/>
        <v>771.6919999999991</v>
      </c>
      <c r="O114" s="405">
        <f t="shared" si="75"/>
        <v>-202.48850000000675</v>
      </c>
      <c r="P114" s="405">
        <f t="shared" si="75"/>
        <v>0</v>
      </c>
      <c r="Q114" s="405">
        <f t="shared" si="75"/>
        <v>11499.620500000019</v>
      </c>
      <c r="R114" s="405">
        <f t="shared" si="75"/>
        <v>11499.620499999961</v>
      </c>
      <c r="S114" s="406">
        <f t="shared" si="75"/>
        <v>0</v>
      </c>
      <c r="T114" s="405">
        <f>T112-T113</f>
        <v>12503.5</v>
      </c>
      <c r="U114" s="405">
        <f t="shared" ref="U114:AA114" si="76">U112-U113</f>
        <v>12227.880000000005</v>
      </c>
      <c r="V114" s="405">
        <f t="shared" si="76"/>
        <v>831.25</v>
      </c>
      <c r="W114" s="405">
        <f t="shared" si="76"/>
        <v>739.90399999998044</v>
      </c>
      <c r="X114" s="405">
        <f t="shared" si="76"/>
        <v>0</v>
      </c>
      <c r="Y114" s="405">
        <f t="shared" si="76"/>
        <v>11763.59600000002</v>
      </c>
      <c r="Z114" s="405">
        <f t="shared" si="76"/>
        <v>11763.59600000002</v>
      </c>
      <c r="AA114" s="406">
        <f t="shared" si="76"/>
        <v>0</v>
      </c>
      <c r="AB114" s="405">
        <f>AB112-AB113</f>
        <v>0</v>
      </c>
      <c r="AC114" s="405">
        <f t="shared" ref="AC114:AI114" si="77">AC112-AC113</f>
        <v>0</v>
      </c>
      <c r="AD114" s="405">
        <f t="shared" si="77"/>
        <v>0</v>
      </c>
      <c r="AE114" s="405">
        <f t="shared" si="77"/>
        <v>0</v>
      </c>
      <c r="AF114" s="405">
        <f t="shared" si="77"/>
        <v>0</v>
      </c>
      <c r="AG114" s="405">
        <f t="shared" si="77"/>
        <v>0</v>
      </c>
      <c r="AH114" s="405">
        <f t="shared" si="77"/>
        <v>0</v>
      </c>
      <c r="AI114" s="406">
        <f t="shared" si="77"/>
        <v>0</v>
      </c>
      <c r="AJ114" s="405">
        <f>AJ112-AJ113</f>
        <v>12006.400999999954</v>
      </c>
      <c r="AK114" s="405">
        <f t="shared" ref="AK114:AQ114" si="78">AK112-AK113</f>
        <v>11763.954999999958</v>
      </c>
      <c r="AL114" s="405">
        <f t="shared" si="78"/>
        <v>840.76499999999942</v>
      </c>
      <c r="AM114" s="405">
        <f t="shared" si="78"/>
        <v>750.2525999999998</v>
      </c>
      <c r="AN114" s="405">
        <f t="shared" si="78"/>
        <v>0</v>
      </c>
      <c r="AO114" s="405">
        <f t="shared" si="78"/>
        <v>11256.148400000005</v>
      </c>
      <c r="AP114" s="405">
        <f t="shared" si="78"/>
        <v>11256.148400000005</v>
      </c>
      <c r="AQ114" s="406">
        <f t="shared" si="78"/>
        <v>0</v>
      </c>
      <c r="AR114" s="405">
        <f>AR112-AR113</f>
        <v>0</v>
      </c>
      <c r="AS114" s="405">
        <f t="shared" ref="AS114:AY114" si="79">AS112-AS113</f>
        <v>0</v>
      </c>
      <c r="AT114" s="405">
        <f t="shared" si="79"/>
        <v>0</v>
      </c>
      <c r="AU114" s="405">
        <f t="shared" si="79"/>
        <v>0</v>
      </c>
      <c r="AV114" s="405">
        <f t="shared" si="79"/>
        <v>0</v>
      </c>
      <c r="AW114" s="405">
        <f t="shared" si="79"/>
        <v>0</v>
      </c>
      <c r="AX114" s="405">
        <f t="shared" si="79"/>
        <v>0</v>
      </c>
      <c r="AY114" s="406">
        <f t="shared" si="79"/>
        <v>0</v>
      </c>
      <c r="AZ114" s="405">
        <f>AZ112-AZ113</f>
        <v>11441.955000000016</v>
      </c>
      <c r="BA114" s="405">
        <f t="shared" ref="BA114:BG114" si="80">BA112-BA113</f>
        <v>11187.94299999997</v>
      </c>
      <c r="BB114" s="405">
        <f t="shared" si="80"/>
        <v>289.28299999999945</v>
      </c>
      <c r="BC114" s="405">
        <f t="shared" si="80"/>
        <v>780.21700000000783</v>
      </c>
      <c r="BD114" s="405">
        <f t="shared" si="80"/>
        <v>0</v>
      </c>
      <c r="BE114" s="405">
        <f t="shared" si="80"/>
        <v>10661.73800000007</v>
      </c>
      <c r="BF114" s="405">
        <f t="shared" si="80"/>
        <v>10661.738000000012</v>
      </c>
      <c r="BG114" s="406">
        <f t="shared" si="80"/>
        <v>0</v>
      </c>
      <c r="BH114" s="405">
        <f>BH112-BH113</f>
        <v>213.45</v>
      </c>
      <c r="BI114" s="405">
        <f t="shared" ref="BI114:BO114" si="81">BI112-BI113</f>
        <v>213.45</v>
      </c>
      <c r="BJ114" s="405">
        <f t="shared" si="81"/>
        <v>0</v>
      </c>
      <c r="BK114" s="405">
        <f t="shared" si="81"/>
        <v>213.45</v>
      </c>
      <c r="BL114" s="405">
        <f t="shared" si="81"/>
        <v>0</v>
      </c>
      <c r="BM114" s="405">
        <f t="shared" si="81"/>
        <v>0</v>
      </c>
      <c r="BN114" s="405">
        <f t="shared" si="81"/>
        <v>0</v>
      </c>
      <c r="BO114" s="406">
        <f t="shared" si="81"/>
        <v>0</v>
      </c>
      <c r="BP114" s="405">
        <f>BP112-BP113</f>
        <v>8910.5879999999888</v>
      </c>
      <c r="BQ114" s="405">
        <f t="shared" ref="BQ114:BW114" si="82">BQ112-BQ113</f>
        <v>8927.9400000000023</v>
      </c>
      <c r="BR114" s="405">
        <f t="shared" si="82"/>
        <v>136.09000000000015</v>
      </c>
      <c r="BS114" s="405">
        <f t="shared" si="82"/>
        <v>-674.88500000000204</v>
      </c>
      <c r="BT114" s="405">
        <f t="shared" si="82"/>
        <v>0</v>
      </c>
      <c r="BU114" s="405">
        <f t="shared" si="82"/>
        <v>9585.4729999999981</v>
      </c>
      <c r="BV114" s="405">
        <f t="shared" si="82"/>
        <v>9585.4729999999981</v>
      </c>
      <c r="BW114" s="406">
        <f t="shared" si="82"/>
        <v>0</v>
      </c>
      <c r="BX114" s="405">
        <f>BX112-BX113</f>
        <v>7993.1209999999846</v>
      </c>
      <c r="BY114" s="405">
        <f t="shared" ref="BY114:CE114" si="83">BY112-BY113</f>
        <v>7993.1209999999846</v>
      </c>
      <c r="BZ114" s="405">
        <f t="shared" si="83"/>
        <v>316.08100000000013</v>
      </c>
      <c r="CA114" s="405">
        <f t="shared" si="83"/>
        <v>-884.19400000000132</v>
      </c>
      <c r="CB114" s="405">
        <f t="shared" si="83"/>
        <v>0</v>
      </c>
      <c r="CC114" s="405">
        <f t="shared" si="83"/>
        <v>8877.3150000000605</v>
      </c>
      <c r="CD114" s="405">
        <f t="shared" si="83"/>
        <v>8877.3150000000605</v>
      </c>
      <c r="CE114" s="406">
        <f t="shared" si="83"/>
        <v>0</v>
      </c>
      <c r="CF114" s="405">
        <f>CF112-CF113</f>
        <v>9318.8699999999953</v>
      </c>
      <c r="CG114" s="405">
        <f t="shared" ref="CG114:CM114" si="84">CG112-CG113</f>
        <v>9318.8699999999953</v>
      </c>
      <c r="CH114" s="405">
        <f t="shared" si="84"/>
        <v>228.60999999999876</v>
      </c>
      <c r="CI114" s="405">
        <f t="shared" si="84"/>
        <v>594.78199999999924</v>
      </c>
      <c r="CJ114" s="405">
        <f t="shared" si="84"/>
        <v>0</v>
      </c>
      <c r="CK114" s="405">
        <f t="shared" si="84"/>
        <v>8724.0879999999888</v>
      </c>
      <c r="CL114" s="405">
        <f t="shared" si="84"/>
        <v>8724.0879999999888</v>
      </c>
      <c r="CM114" s="406">
        <f t="shared" si="84"/>
        <v>0</v>
      </c>
      <c r="CN114" s="405">
        <f>CN112-CN113</f>
        <v>10848.888999999966</v>
      </c>
      <c r="CO114" s="405">
        <f t="shared" ref="CO114:CU114" si="85">CO112-CO113</f>
        <v>10271.130000000005</v>
      </c>
      <c r="CP114" s="405">
        <f t="shared" si="85"/>
        <v>392.54999999999745</v>
      </c>
      <c r="CQ114" s="405">
        <f t="shared" si="85"/>
        <v>5791.7669999999925</v>
      </c>
      <c r="CR114" s="405">
        <f t="shared" si="85"/>
        <v>0</v>
      </c>
      <c r="CS114" s="405">
        <f t="shared" si="85"/>
        <v>5057.1220000000176</v>
      </c>
      <c r="CT114" s="405">
        <f t="shared" si="85"/>
        <v>5057.1220000000321</v>
      </c>
      <c r="CU114" s="406">
        <f t="shared" si="85"/>
        <v>0</v>
      </c>
      <c r="CV114" s="405">
        <f>CV112-CV113</f>
        <v>11080.524000000034</v>
      </c>
      <c r="CW114" s="405">
        <f t="shared" ref="CW114:DC114" si="86">CW112-CW113</f>
        <v>10938.678000000014</v>
      </c>
      <c r="CX114" s="405">
        <f t="shared" si="86"/>
        <v>881.77800000000207</v>
      </c>
      <c r="CY114" s="405">
        <f t="shared" si="86"/>
        <v>799.48199999999997</v>
      </c>
      <c r="CZ114" s="405">
        <f t="shared" si="86"/>
        <v>0</v>
      </c>
      <c r="DA114" s="405">
        <f t="shared" si="86"/>
        <v>10281.042000000074</v>
      </c>
      <c r="DB114" s="405">
        <f t="shared" si="86"/>
        <v>10281.042000000016</v>
      </c>
      <c r="DC114" s="406">
        <f t="shared" si="86"/>
        <v>0</v>
      </c>
      <c r="DD114" s="405">
        <f>DD112-DD113</f>
        <v>11293.831000000006</v>
      </c>
      <c r="DE114" s="405">
        <f t="shared" ref="DE114:DK114" si="87">DE112-DE113</f>
        <v>11207.940999999992</v>
      </c>
      <c r="DF114" s="405">
        <f t="shared" si="87"/>
        <v>809.27100000000246</v>
      </c>
      <c r="DG114" s="405">
        <f t="shared" si="87"/>
        <v>1023.7630000000008</v>
      </c>
      <c r="DH114" s="405">
        <f t="shared" si="87"/>
        <v>0</v>
      </c>
      <c r="DI114" s="405">
        <f t="shared" si="87"/>
        <v>10270.068000000028</v>
      </c>
      <c r="DJ114" s="405">
        <f t="shared" si="87"/>
        <v>10270.068000000028</v>
      </c>
      <c r="DK114" s="406">
        <f t="shared" si="87"/>
        <v>0</v>
      </c>
      <c r="DL114" s="405">
        <f>DL112-DL113</f>
        <v>13306.075000000012</v>
      </c>
      <c r="DM114" s="405">
        <f t="shared" ref="DM114:DS114" si="88">DM112-DM113</f>
        <v>11907.555000000051</v>
      </c>
      <c r="DN114" s="405">
        <f t="shared" si="88"/>
        <v>866.96499999999833</v>
      </c>
      <c r="DO114" s="405">
        <f t="shared" si="88"/>
        <v>-2760.4891999999818</v>
      </c>
      <c r="DP114" s="405">
        <f t="shared" si="88"/>
        <v>0</v>
      </c>
      <c r="DQ114" s="405">
        <f t="shared" si="88"/>
        <v>16066.564200000023</v>
      </c>
      <c r="DR114" s="405">
        <f t="shared" si="88"/>
        <v>16066.564200000023</v>
      </c>
      <c r="DS114" s="406">
        <f t="shared" si="88"/>
        <v>0</v>
      </c>
      <c r="DT114" s="405">
        <f>DT112-DT113</f>
        <v>130586.50199999986</v>
      </c>
      <c r="DU114" s="405">
        <f t="shared" ref="DU114:EA114" si="89">DU112-DU113</f>
        <v>127545.11400000006</v>
      </c>
      <c r="DV114" s="405">
        <f t="shared" si="89"/>
        <v>7191.765000000014</v>
      </c>
      <c r="DW114" s="405">
        <f t="shared" si="89"/>
        <v>4870.1649000000325</v>
      </c>
      <c r="DX114" s="405">
        <f t="shared" si="89"/>
        <v>0</v>
      </c>
      <c r="DY114" s="405">
        <f t="shared" si="89"/>
        <v>125716.33710000012</v>
      </c>
      <c r="DZ114" s="405">
        <f t="shared" si="89"/>
        <v>125716.33710000012</v>
      </c>
      <c r="EA114" s="405">
        <f t="shared" si="89"/>
        <v>0</v>
      </c>
    </row>
    <row r="115" spans="1:131" ht="15.75">
      <c r="A115" s="407"/>
      <c r="B115" s="407"/>
      <c r="C115" s="404"/>
      <c r="D115" s="404"/>
      <c r="E115" s="404"/>
      <c r="F115" s="404"/>
      <c r="G115" s="404"/>
      <c r="H115" s="404"/>
      <c r="I115" s="404"/>
      <c r="J115" s="404"/>
      <c r="K115" s="404"/>
      <c r="L115" s="404"/>
      <c r="M115" s="404"/>
      <c r="N115" s="404"/>
      <c r="O115" s="404"/>
      <c r="P115" s="404"/>
      <c r="Q115" s="404"/>
      <c r="R115" s="404"/>
      <c r="S115" s="404"/>
      <c r="T115" s="404"/>
      <c r="U115" s="404"/>
      <c r="V115" s="404"/>
      <c r="W115" s="404"/>
      <c r="X115" s="404"/>
      <c r="Y115" s="404"/>
      <c r="Z115" s="404"/>
      <c r="AA115" s="404"/>
      <c r="AB115" s="404"/>
      <c r="AC115" s="404"/>
      <c r="AD115" s="404"/>
      <c r="AE115" s="404"/>
      <c r="AF115" s="404"/>
      <c r="AG115" s="404"/>
      <c r="AH115" s="404"/>
      <c r="AI115" s="404"/>
      <c r="AJ115" s="404"/>
      <c r="AK115" s="404"/>
      <c r="AL115" s="404"/>
      <c r="AM115" s="404"/>
      <c r="AN115" s="404"/>
      <c r="AO115" s="404"/>
      <c r="AP115" s="404"/>
      <c r="AQ115" s="404"/>
      <c r="AR115" s="404"/>
      <c r="AS115" s="404"/>
      <c r="AT115" s="404"/>
      <c r="AU115" s="404"/>
      <c r="AV115" s="404"/>
      <c r="AW115" s="404"/>
      <c r="AX115" s="404"/>
      <c r="AY115" s="404"/>
      <c r="AZ115" s="404"/>
      <c r="BA115" s="404"/>
      <c r="BB115" s="404"/>
      <c r="BC115" s="404"/>
      <c r="BD115" s="404"/>
      <c r="BE115" s="404"/>
      <c r="BF115" s="404"/>
      <c r="BG115" s="404"/>
      <c r="BH115" s="404"/>
      <c r="BI115" s="404"/>
      <c r="BJ115" s="404"/>
      <c r="BK115" s="404"/>
      <c r="BL115" s="404"/>
      <c r="BM115" s="404"/>
      <c r="BN115" s="404"/>
      <c r="BO115" s="404"/>
      <c r="BP115" s="404"/>
      <c r="BQ115" s="404"/>
      <c r="BR115" s="404"/>
      <c r="BS115" s="404"/>
      <c r="BT115" s="404"/>
      <c r="BU115" s="404"/>
      <c r="BV115" s="404"/>
      <c r="BW115" s="404"/>
      <c r="BX115" s="404"/>
      <c r="BY115" s="404"/>
      <c r="BZ115" s="404"/>
      <c r="CA115" s="404"/>
      <c r="CB115" s="404"/>
      <c r="CC115" s="404"/>
      <c r="CD115" s="404"/>
      <c r="CE115" s="404"/>
      <c r="CF115" s="404"/>
      <c r="CG115" s="404"/>
      <c r="CH115" s="404"/>
      <c r="CI115" s="404"/>
      <c r="CJ115" s="404"/>
      <c r="CK115" s="404"/>
      <c r="CL115" s="404"/>
      <c r="CM115" s="404"/>
      <c r="CN115" s="404"/>
      <c r="CO115" s="404"/>
      <c r="CP115" s="404"/>
      <c r="CQ115" s="404"/>
      <c r="CR115" s="404"/>
      <c r="CS115" s="404"/>
      <c r="CT115" s="404"/>
      <c r="CU115" s="404"/>
      <c r="CV115" s="404"/>
      <c r="CW115" s="404"/>
      <c r="CX115" s="404"/>
      <c r="CY115" s="404"/>
      <c r="CZ115" s="404"/>
      <c r="DA115" s="404"/>
      <c r="DB115" s="404"/>
      <c r="DC115" s="404"/>
      <c r="DD115" s="404"/>
      <c r="DE115" s="404"/>
      <c r="DF115" s="404"/>
      <c r="DG115" s="404"/>
      <c r="DH115" s="404"/>
      <c r="DI115" s="404"/>
      <c r="DJ115" s="404"/>
      <c r="DK115" s="404"/>
      <c r="DL115" s="404"/>
      <c r="DM115" s="404"/>
      <c r="DN115" s="404"/>
      <c r="DO115" s="404"/>
      <c r="DP115" s="404"/>
      <c r="DQ115" s="404"/>
      <c r="DR115" s="404"/>
      <c r="DS115" s="404"/>
      <c r="DT115" s="404"/>
      <c r="DU115" s="404"/>
      <c r="DV115" s="404"/>
      <c r="DW115" s="404"/>
      <c r="DX115" s="404"/>
      <c r="DY115" s="404"/>
      <c r="DZ115" s="404"/>
      <c r="EA115" s="404"/>
    </row>
    <row r="116" spans="1:131" ht="15.75">
      <c r="A116" s="407"/>
      <c r="B116" s="407"/>
      <c r="C116" s="404"/>
      <c r="D116" s="404"/>
      <c r="E116" s="404"/>
      <c r="F116" s="404"/>
      <c r="G116" s="404"/>
      <c r="H116" s="404"/>
      <c r="I116" s="404"/>
      <c r="J116" s="404"/>
      <c r="K116" s="404"/>
      <c r="L116" s="404"/>
      <c r="M116" s="404"/>
      <c r="N116" s="404"/>
      <c r="O116" s="404"/>
      <c r="P116" s="404"/>
      <c r="Q116" s="404"/>
      <c r="R116" s="404"/>
      <c r="S116" s="404"/>
      <c r="T116" s="404"/>
      <c r="U116" s="404"/>
      <c r="V116" s="404"/>
      <c r="W116" s="404"/>
      <c r="X116" s="404"/>
      <c r="Y116" s="404"/>
      <c r="Z116" s="404"/>
      <c r="AA116" s="404"/>
      <c r="AB116" s="404"/>
      <c r="AC116" s="404"/>
      <c r="AD116" s="404"/>
      <c r="AE116" s="404"/>
      <c r="AF116" s="404"/>
      <c r="AG116" s="404"/>
      <c r="AH116" s="404"/>
      <c r="AI116" s="404"/>
      <c r="AJ116" s="404"/>
      <c r="AK116" s="404"/>
      <c r="AL116" s="404"/>
      <c r="AM116" s="404"/>
      <c r="AN116" s="404"/>
      <c r="AO116" s="404"/>
      <c r="AP116" s="404"/>
      <c r="AQ116" s="404"/>
      <c r="AR116" s="404"/>
      <c r="AS116" s="404"/>
      <c r="AT116" s="404"/>
      <c r="AU116" s="404"/>
      <c r="AV116" s="404"/>
      <c r="AW116" s="404"/>
      <c r="AX116" s="404"/>
      <c r="AY116" s="404"/>
      <c r="AZ116" s="404"/>
      <c r="BA116" s="404"/>
      <c r="BB116" s="404"/>
      <c r="BC116" s="404"/>
      <c r="BD116" s="404"/>
      <c r="BE116" s="404"/>
      <c r="BF116" s="404"/>
      <c r="BG116" s="404"/>
      <c r="BH116" s="404"/>
      <c r="BI116" s="404"/>
      <c r="BJ116" s="404"/>
      <c r="BK116" s="404"/>
      <c r="BL116" s="404"/>
      <c r="BM116" s="404"/>
      <c r="BN116" s="404"/>
      <c r="BO116" s="404"/>
      <c r="BP116" s="404"/>
      <c r="BQ116" s="404"/>
      <c r="BR116" s="404"/>
      <c r="BS116" s="404"/>
      <c r="BT116" s="404"/>
      <c r="BU116" s="404"/>
      <c r="BV116" s="404"/>
      <c r="BW116" s="404"/>
      <c r="BX116" s="404"/>
      <c r="BY116" s="404"/>
      <c r="BZ116" s="404"/>
      <c r="CA116" s="404"/>
      <c r="CB116" s="404"/>
      <c r="CC116" s="404"/>
      <c r="CD116" s="404"/>
      <c r="CE116" s="404"/>
      <c r="CF116" s="404"/>
      <c r="CG116" s="404"/>
      <c r="CH116" s="404"/>
      <c r="CI116" s="404"/>
      <c r="CJ116" s="404"/>
      <c r="CK116" s="404"/>
      <c r="CL116" s="404"/>
      <c r="CM116" s="404"/>
      <c r="CN116" s="404"/>
      <c r="CO116" s="404"/>
      <c r="CP116" s="404"/>
      <c r="CQ116" s="404"/>
      <c r="CR116" s="404"/>
      <c r="CS116" s="404"/>
      <c r="CT116" s="404"/>
      <c r="CU116" s="404"/>
      <c r="CV116" s="404"/>
      <c r="CW116" s="404"/>
      <c r="CX116" s="404"/>
      <c r="CY116" s="404"/>
      <c r="CZ116" s="404"/>
      <c r="DA116" s="404"/>
      <c r="DB116" s="404"/>
      <c r="DC116" s="404"/>
      <c r="DD116" s="404"/>
      <c r="DE116" s="404"/>
      <c r="DF116" s="404"/>
      <c r="DG116" s="404"/>
      <c r="DH116" s="404"/>
      <c r="DI116" s="404"/>
      <c r="DJ116" s="404"/>
      <c r="DK116" s="404"/>
      <c r="DL116" s="404"/>
      <c r="DM116" s="404"/>
      <c r="DN116" s="404"/>
      <c r="DO116" s="404"/>
      <c r="DP116" s="404"/>
      <c r="DQ116" s="404"/>
      <c r="DR116" s="404"/>
      <c r="DS116" s="404"/>
      <c r="DT116" s="408">
        <f>DT104-DT110</f>
        <v>0</v>
      </c>
      <c r="DU116" s="408">
        <f t="shared" ref="DU116:EA118" si="90">DU104-DU110</f>
        <v>0</v>
      </c>
      <c r="DV116" s="408">
        <f t="shared" si="90"/>
        <v>0</v>
      </c>
      <c r="DW116" s="408">
        <f t="shared" si="90"/>
        <v>0</v>
      </c>
      <c r="DX116" s="408">
        <f t="shared" si="90"/>
        <v>0</v>
      </c>
      <c r="DY116" s="408">
        <f t="shared" si="90"/>
        <v>0</v>
      </c>
      <c r="DZ116" s="408">
        <f t="shared" si="90"/>
        <v>0</v>
      </c>
      <c r="EA116" s="408">
        <f t="shared" si="90"/>
        <v>0</v>
      </c>
    </row>
    <row r="117" spans="1:131" ht="15.75">
      <c r="A117" s="407"/>
      <c r="B117" s="407"/>
      <c r="C117" s="404"/>
      <c r="D117" s="404"/>
      <c r="E117" s="404"/>
      <c r="F117" s="404"/>
      <c r="G117" s="404"/>
      <c r="H117" s="404"/>
      <c r="I117" s="404"/>
      <c r="J117" s="404"/>
      <c r="K117" s="404"/>
      <c r="L117" s="404"/>
      <c r="M117" s="404"/>
      <c r="N117" s="404"/>
      <c r="O117" s="404"/>
      <c r="P117" s="404"/>
      <c r="Q117" s="404"/>
      <c r="R117" s="404"/>
      <c r="S117" s="404"/>
      <c r="T117" s="404"/>
      <c r="U117" s="404"/>
      <c r="V117" s="404"/>
      <c r="W117" s="404"/>
      <c r="X117" s="404"/>
      <c r="Y117" s="404"/>
      <c r="Z117" s="404"/>
      <c r="AA117" s="404"/>
      <c r="AB117" s="404"/>
      <c r="AC117" s="404"/>
      <c r="AD117" s="404"/>
      <c r="AE117" s="404"/>
      <c r="AF117" s="404"/>
      <c r="AG117" s="404"/>
      <c r="AH117" s="404"/>
      <c r="AI117" s="404"/>
      <c r="AJ117" s="404"/>
      <c r="AK117" s="404"/>
      <c r="AL117" s="404"/>
      <c r="AM117" s="404"/>
      <c r="AN117" s="404"/>
      <c r="AO117" s="404"/>
      <c r="AP117" s="404"/>
      <c r="AQ117" s="404"/>
      <c r="AR117" s="404"/>
      <c r="AS117" s="404"/>
      <c r="AT117" s="404"/>
      <c r="AU117" s="404"/>
      <c r="AV117" s="404"/>
      <c r="AW117" s="404"/>
      <c r="AX117" s="404"/>
      <c r="AY117" s="404"/>
      <c r="AZ117" s="404"/>
      <c r="BA117" s="404"/>
      <c r="BB117" s="404"/>
      <c r="BC117" s="404"/>
      <c r="BD117" s="404"/>
      <c r="BE117" s="404"/>
      <c r="BF117" s="404"/>
      <c r="BG117" s="404"/>
      <c r="BH117" s="404"/>
      <c r="BI117" s="404"/>
      <c r="BJ117" s="404"/>
      <c r="BK117" s="404"/>
      <c r="BL117" s="404"/>
      <c r="BM117" s="404"/>
      <c r="BN117" s="404"/>
      <c r="BO117" s="404"/>
      <c r="BP117" s="404"/>
      <c r="BQ117" s="404"/>
      <c r="BR117" s="404"/>
      <c r="BS117" s="404"/>
      <c r="BT117" s="404"/>
      <c r="BU117" s="404"/>
      <c r="BV117" s="404"/>
      <c r="BW117" s="404"/>
      <c r="BX117" s="404"/>
      <c r="BY117" s="404"/>
      <c r="BZ117" s="404"/>
      <c r="CA117" s="404"/>
      <c r="CB117" s="404"/>
      <c r="CC117" s="404"/>
      <c r="CD117" s="404"/>
      <c r="CE117" s="404"/>
      <c r="CF117" s="404"/>
      <c r="CG117" s="404"/>
      <c r="CH117" s="404"/>
      <c r="CI117" s="404"/>
      <c r="CJ117" s="404"/>
      <c r="CK117" s="404"/>
      <c r="CL117" s="404"/>
      <c r="CM117" s="404"/>
      <c r="CN117" s="404"/>
      <c r="CO117" s="404"/>
      <c r="CP117" s="404"/>
      <c r="CQ117" s="404"/>
      <c r="CR117" s="404"/>
      <c r="CS117" s="404"/>
      <c r="CT117" s="404"/>
      <c r="CU117" s="404"/>
      <c r="CV117" s="404"/>
      <c r="CW117" s="404"/>
      <c r="CX117" s="404"/>
      <c r="CY117" s="404"/>
      <c r="CZ117" s="404"/>
      <c r="DA117" s="404"/>
      <c r="DB117" s="404"/>
      <c r="DC117" s="404"/>
      <c r="DD117" s="404"/>
      <c r="DE117" s="404"/>
      <c r="DF117" s="404"/>
      <c r="DG117" s="404"/>
      <c r="DH117" s="404"/>
      <c r="DI117" s="404"/>
      <c r="DJ117" s="404"/>
      <c r="DK117" s="404"/>
      <c r="DL117" s="404"/>
      <c r="DM117" s="404"/>
      <c r="DN117" s="404"/>
      <c r="DO117" s="404"/>
      <c r="DP117" s="404"/>
      <c r="DQ117" s="404"/>
      <c r="DR117" s="404"/>
      <c r="DS117" s="404"/>
      <c r="DT117" s="408">
        <f>DT105-DT111</f>
        <v>0</v>
      </c>
      <c r="DU117" s="408">
        <f t="shared" si="90"/>
        <v>0</v>
      </c>
      <c r="DV117" s="408">
        <f t="shared" si="90"/>
        <v>0</v>
      </c>
      <c r="DW117" s="408">
        <f t="shared" si="90"/>
        <v>0</v>
      </c>
      <c r="DX117" s="408">
        <f t="shared" si="90"/>
        <v>0</v>
      </c>
      <c r="DY117" s="408">
        <f t="shared" si="90"/>
        <v>0</v>
      </c>
      <c r="DZ117" s="408">
        <f t="shared" si="90"/>
        <v>0</v>
      </c>
      <c r="EA117" s="408">
        <f t="shared" si="90"/>
        <v>0</v>
      </c>
    </row>
    <row r="118" spans="1:131" ht="15.75">
      <c r="A118" s="407"/>
      <c r="B118" s="407"/>
      <c r="C118" s="404"/>
      <c r="D118" s="404"/>
      <c r="E118" s="404"/>
      <c r="F118" s="404"/>
      <c r="G118" s="404"/>
      <c r="H118" s="404"/>
      <c r="I118" s="404"/>
      <c r="J118" s="404"/>
      <c r="K118" s="404"/>
      <c r="L118" s="404"/>
      <c r="M118" s="404"/>
      <c r="N118" s="404"/>
      <c r="O118" s="404"/>
      <c r="P118" s="404"/>
      <c r="Q118" s="404"/>
      <c r="R118" s="404"/>
      <c r="S118" s="404"/>
      <c r="T118" s="404"/>
      <c r="U118" s="404"/>
      <c r="V118" s="404"/>
      <c r="W118" s="404"/>
      <c r="X118" s="404"/>
      <c r="Y118" s="404"/>
      <c r="Z118" s="404"/>
      <c r="AA118" s="404"/>
      <c r="AB118" s="406">
        <f>AB106-AB112</f>
        <v>0</v>
      </c>
      <c r="AC118" s="406">
        <f t="shared" ref="AC118:AI118" si="91">AC106-AC112</f>
        <v>0</v>
      </c>
      <c r="AD118" s="406">
        <f t="shared" si="91"/>
        <v>0</v>
      </c>
      <c r="AE118" s="406">
        <f t="shared" si="91"/>
        <v>0</v>
      </c>
      <c r="AF118" s="406">
        <f t="shared" si="91"/>
        <v>0</v>
      </c>
      <c r="AG118" s="406">
        <f t="shared" si="91"/>
        <v>0</v>
      </c>
      <c r="AH118" s="406">
        <f t="shared" si="91"/>
        <v>0</v>
      </c>
      <c r="AI118" s="406">
        <f t="shared" si="91"/>
        <v>0</v>
      </c>
      <c r="AJ118" s="406">
        <f>AJ106-AJ112</f>
        <v>0</v>
      </c>
      <c r="AK118" s="406">
        <f t="shared" ref="AK118:AZ120" si="92">AK106-AK112</f>
        <v>0</v>
      </c>
      <c r="AL118" s="406">
        <f t="shared" si="92"/>
        <v>0</v>
      </c>
      <c r="AM118" s="406">
        <f t="shared" si="92"/>
        <v>0</v>
      </c>
      <c r="AN118" s="406">
        <f t="shared" si="92"/>
        <v>0</v>
      </c>
      <c r="AO118" s="406">
        <f t="shared" si="92"/>
        <v>0</v>
      </c>
      <c r="AP118" s="406">
        <f t="shared" si="92"/>
        <v>0</v>
      </c>
      <c r="AQ118" s="406">
        <f t="shared" si="92"/>
        <v>0</v>
      </c>
      <c r="AR118" s="406">
        <f>AR106-AR112</f>
        <v>0</v>
      </c>
      <c r="AS118" s="406">
        <f t="shared" ref="AS118:AY118" si="93">AS106-AS112</f>
        <v>0</v>
      </c>
      <c r="AT118" s="406">
        <f t="shared" si="93"/>
        <v>0</v>
      </c>
      <c r="AU118" s="406">
        <f t="shared" si="93"/>
        <v>0</v>
      </c>
      <c r="AV118" s="406">
        <f t="shared" si="93"/>
        <v>0</v>
      </c>
      <c r="AW118" s="406">
        <f t="shared" si="93"/>
        <v>0</v>
      </c>
      <c r="AX118" s="406">
        <f t="shared" si="93"/>
        <v>0</v>
      </c>
      <c r="AY118" s="406">
        <f t="shared" si="93"/>
        <v>0</v>
      </c>
      <c r="AZ118" s="406">
        <f>AZ106-AZ112</f>
        <v>0</v>
      </c>
      <c r="BA118" s="406">
        <f t="shared" ref="BA118:BP120" si="94">BA106-BA112</f>
        <v>0</v>
      </c>
      <c r="BB118" s="406">
        <f t="shared" si="94"/>
        <v>0</v>
      </c>
      <c r="BC118" s="406">
        <f t="shared" si="94"/>
        <v>0</v>
      </c>
      <c r="BD118" s="406">
        <f t="shared" si="94"/>
        <v>0</v>
      </c>
      <c r="BE118" s="406">
        <f t="shared" si="94"/>
        <v>0</v>
      </c>
      <c r="BF118" s="406">
        <f t="shared" si="94"/>
        <v>0</v>
      </c>
      <c r="BG118" s="406">
        <f t="shared" si="94"/>
        <v>0</v>
      </c>
      <c r="BH118" s="406">
        <f>BH106-BH112</f>
        <v>0</v>
      </c>
      <c r="BI118" s="406">
        <f t="shared" ref="BI118:BO118" si="95">BI106-BI112</f>
        <v>0</v>
      </c>
      <c r="BJ118" s="406">
        <f t="shared" si="95"/>
        <v>0</v>
      </c>
      <c r="BK118" s="406">
        <f t="shared" si="95"/>
        <v>0</v>
      </c>
      <c r="BL118" s="406">
        <f t="shared" si="95"/>
        <v>0</v>
      </c>
      <c r="BM118" s="406">
        <f t="shared" si="95"/>
        <v>0</v>
      </c>
      <c r="BN118" s="406">
        <f t="shared" si="95"/>
        <v>0</v>
      </c>
      <c r="BO118" s="406">
        <f t="shared" si="95"/>
        <v>0</v>
      </c>
      <c r="BP118" s="406">
        <f>BP106-BP112</f>
        <v>0</v>
      </c>
      <c r="BQ118" s="406">
        <f t="shared" ref="BQ118:CF120" si="96">BQ106-BQ112</f>
        <v>0</v>
      </c>
      <c r="BR118" s="406">
        <f t="shared" si="96"/>
        <v>0</v>
      </c>
      <c r="BS118" s="406">
        <f t="shared" si="96"/>
        <v>0</v>
      </c>
      <c r="BT118" s="406">
        <f t="shared" si="96"/>
        <v>0</v>
      </c>
      <c r="BU118" s="406">
        <f t="shared" si="96"/>
        <v>0</v>
      </c>
      <c r="BV118" s="406">
        <f t="shared" si="96"/>
        <v>0</v>
      </c>
      <c r="BW118" s="406">
        <f t="shared" si="96"/>
        <v>0</v>
      </c>
      <c r="BX118" s="406">
        <f>BX106-BX112</f>
        <v>0</v>
      </c>
      <c r="BY118" s="406">
        <f t="shared" ref="BY118:CE118" si="97">BY106-BY112</f>
        <v>0</v>
      </c>
      <c r="BZ118" s="406">
        <f t="shared" si="97"/>
        <v>0</v>
      </c>
      <c r="CA118" s="406">
        <f t="shared" si="97"/>
        <v>0</v>
      </c>
      <c r="CB118" s="406">
        <f t="shared" si="97"/>
        <v>0</v>
      </c>
      <c r="CC118" s="406">
        <f t="shared" si="97"/>
        <v>0</v>
      </c>
      <c r="CD118" s="406">
        <f t="shared" si="97"/>
        <v>0</v>
      </c>
      <c r="CE118" s="406">
        <f t="shared" si="97"/>
        <v>0</v>
      </c>
      <c r="CF118" s="406">
        <f>CF106-CF112</f>
        <v>0</v>
      </c>
      <c r="CG118" s="406">
        <f t="shared" ref="CG118:CV120" si="98">CG106-CG112</f>
        <v>0</v>
      </c>
      <c r="CH118" s="406">
        <f t="shared" si="98"/>
        <v>0</v>
      </c>
      <c r="CI118" s="406">
        <f t="shared" si="98"/>
        <v>0</v>
      </c>
      <c r="CJ118" s="406">
        <f t="shared" si="98"/>
        <v>0</v>
      </c>
      <c r="CK118" s="406">
        <f t="shared" si="98"/>
        <v>0</v>
      </c>
      <c r="CL118" s="406">
        <f t="shared" si="98"/>
        <v>0</v>
      </c>
      <c r="CM118" s="406">
        <f t="shared" si="98"/>
        <v>0</v>
      </c>
      <c r="CN118" s="406">
        <f>CN106-CN112</f>
        <v>0</v>
      </c>
      <c r="CO118" s="406">
        <f t="shared" ref="CO118:CU118" si="99">CO106-CO112</f>
        <v>0</v>
      </c>
      <c r="CP118" s="406">
        <f t="shared" si="99"/>
        <v>0</v>
      </c>
      <c r="CQ118" s="406">
        <f t="shared" si="99"/>
        <v>0</v>
      </c>
      <c r="CR118" s="406">
        <f t="shared" si="99"/>
        <v>0</v>
      </c>
      <c r="CS118" s="406">
        <f t="shared" si="99"/>
        <v>0</v>
      </c>
      <c r="CT118" s="406">
        <f t="shared" si="99"/>
        <v>0</v>
      </c>
      <c r="CU118" s="406">
        <f t="shared" si="99"/>
        <v>0</v>
      </c>
      <c r="CV118" s="406">
        <f>CV106-CV112</f>
        <v>0</v>
      </c>
      <c r="CW118" s="406">
        <f t="shared" ref="CW118:DL120" si="100">CW106-CW112</f>
        <v>0</v>
      </c>
      <c r="CX118" s="406">
        <f t="shared" si="100"/>
        <v>0</v>
      </c>
      <c r="CY118" s="406">
        <f t="shared" si="100"/>
        <v>0</v>
      </c>
      <c r="CZ118" s="406">
        <f t="shared" si="100"/>
        <v>0</v>
      </c>
      <c r="DA118" s="406">
        <f t="shared" si="100"/>
        <v>0</v>
      </c>
      <c r="DB118" s="406">
        <f t="shared" si="100"/>
        <v>0</v>
      </c>
      <c r="DC118" s="406">
        <f t="shared" si="100"/>
        <v>0</v>
      </c>
      <c r="DD118" s="406">
        <f>DD106-DD112</f>
        <v>0</v>
      </c>
      <c r="DE118" s="406">
        <f t="shared" ref="DE118:DK118" si="101">DE106-DE112</f>
        <v>0</v>
      </c>
      <c r="DF118" s="406">
        <f t="shared" si="101"/>
        <v>0</v>
      </c>
      <c r="DG118" s="406">
        <f t="shared" si="101"/>
        <v>0</v>
      </c>
      <c r="DH118" s="406">
        <f t="shared" si="101"/>
        <v>0</v>
      </c>
      <c r="DI118" s="406">
        <f t="shared" si="101"/>
        <v>0</v>
      </c>
      <c r="DJ118" s="406">
        <f t="shared" si="101"/>
        <v>0</v>
      </c>
      <c r="DK118" s="406">
        <f t="shared" si="101"/>
        <v>0</v>
      </c>
      <c r="DL118" s="406">
        <f>DL106-DL112</f>
        <v>0</v>
      </c>
      <c r="DM118" s="406">
        <f t="shared" ref="DM118:EA120" si="102">DM106-DM112</f>
        <v>0</v>
      </c>
      <c r="DN118" s="406">
        <f t="shared" si="102"/>
        <v>0</v>
      </c>
      <c r="DO118" s="406">
        <f t="shared" si="102"/>
        <v>0</v>
      </c>
      <c r="DP118" s="406">
        <f t="shared" si="102"/>
        <v>0</v>
      </c>
      <c r="DQ118" s="406">
        <f t="shared" si="102"/>
        <v>0</v>
      </c>
      <c r="DR118" s="406">
        <f t="shared" si="102"/>
        <v>0</v>
      </c>
      <c r="DS118" s="406">
        <f t="shared" si="102"/>
        <v>0</v>
      </c>
      <c r="DT118" s="409">
        <f>DT106-DT112</f>
        <v>0</v>
      </c>
      <c r="DU118" s="409">
        <f t="shared" si="90"/>
        <v>0</v>
      </c>
      <c r="DV118" s="409">
        <f t="shared" si="90"/>
        <v>0</v>
      </c>
      <c r="DW118" s="409">
        <f t="shared" si="90"/>
        <v>0</v>
      </c>
      <c r="DX118" s="409">
        <f t="shared" si="90"/>
        <v>0</v>
      </c>
      <c r="DY118" s="409">
        <f t="shared" si="90"/>
        <v>0</v>
      </c>
      <c r="DZ118" s="409">
        <f t="shared" si="90"/>
        <v>0</v>
      </c>
      <c r="EA118" s="409">
        <f t="shared" si="90"/>
        <v>0</v>
      </c>
    </row>
    <row r="119" spans="1:131" ht="9.75">
      <c r="A119" s="407"/>
      <c r="B119" s="407"/>
      <c r="C119" s="407"/>
      <c r="D119" s="407"/>
      <c r="E119" s="407"/>
      <c r="F119" s="407"/>
      <c r="G119" s="407"/>
      <c r="H119" s="407"/>
      <c r="I119" s="407"/>
      <c r="J119" s="407"/>
      <c r="K119" s="407"/>
      <c r="L119" s="407"/>
      <c r="M119" s="407"/>
      <c r="N119" s="407"/>
      <c r="O119" s="407"/>
      <c r="P119" s="407"/>
      <c r="Q119" s="407"/>
      <c r="R119" s="407"/>
      <c r="S119" s="407"/>
      <c r="T119" s="407"/>
      <c r="U119" s="407"/>
      <c r="V119" s="407"/>
      <c r="W119" s="407"/>
      <c r="X119" s="407"/>
      <c r="Y119" s="407"/>
      <c r="Z119" s="407"/>
      <c r="AA119" s="407"/>
      <c r="AB119" s="406">
        <f t="shared" ref="AB119:AI120" si="103">AB107-AB113</f>
        <v>0</v>
      </c>
      <c r="AC119" s="406">
        <f t="shared" si="103"/>
        <v>0</v>
      </c>
      <c r="AD119" s="406">
        <f t="shared" si="103"/>
        <v>0</v>
      </c>
      <c r="AE119" s="406">
        <f t="shared" si="103"/>
        <v>0</v>
      </c>
      <c r="AF119" s="406">
        <f t="shared" si="103"/>
        <v>0</v>
      </c>
      <c r="AG119" s="406">
        <f t="shared" si="103"/>
        <v>0</v>
      </c>
      <c r="AH119" s="406">
        <f t="shared" si="103"/>
        <v>0</v>
      </c>
      <c r="AI119" s="406">
        <f t="shared" si="103"/>
        <v>0</v>
      </c>
      <c r="AJ119" s="406">
        <f>AJ107-AJ113</f>
        <v>0</v>
      </c>
      <c r="AK119" s="406">
        <f t="shared" si="92"/>
        <v>0</v>
      </c>
      <c r="AL119" s="406">
        <f t="shared" si="92"/>
        <v>0</v>
      </c>
      <c r="AM119" s="406">
        <f t="shared" si="92"/>
        <v>0</v>
      </c>
      <c r="AN119" s="406">
        <f t="shared" si="92"/>
        <v>0</v>
      </c>
      <c r="AO119" s="406">
        <f t="shared" si="92"/>
        <v>0</v>
      </c>
      <c r="AP119" s="406">
        <f t="shared" si="92"/>
        <v>0</v>
      </c>
      <c r="AQ119" s="406">
        <f t="shared" si="92"/>
        <v>0</v>
      </c>
      <c r="AR119" s="406">
        <f t="shared" si="92"/>
        <v>0</v>
      </c>
      <c r="AS119" s="406">
        <f t="shared" si="92"/>
        <v>0</v>
      </c>
      <c r="AT119" s="406">
        <f t="shared" si="92"/>
        <v>0</v>
      </c>
      <c r="AU119" s="406">
        <f t="shared" si="92"/>
        <v>0</v>
      </c>
      <c r="AV119" s="406">
        <f t="shared" si="92"/>
        <v>0</v>
      </c>
      <c r="AW119" s="406">
        <f t="shared" si="92"/>
        <v>0</v>
      </c>
      <c r="AX119" s="406">
        <f t="shared" si="92"/>
        <v>0</v>
      </c>
      <c r="AY119" s="406">
        <f t="shared" si="92"/>
        <v>0</v>
      </c>
      <c r="AZ119" s="406">
        <f t="shared" si="92"/>
        <v>0</v>
      </c>
      <c r="BA119" s="406">
        <f t="shared" si="94"/>
        <v>0</v>
      </c>
      <c r="BB119" s="406">
        <f t="shared" si="94"/>
        <v>0</v>
      </c>
      <c r="BC119" s="406">
        <f t="shared" si="94"/>
        <v>0</v>
      </c>
      <c r="BD119" s="406">
        <f t="shared" si="94"/>
        <v>0</v>
      </c>
      <c r="BE119" s="406">
        <f t="shared" si="94"/>
        <v>0</v>
      </c>
      <c r="BF119" s="406">
        <f t="shared" si="94"/>
        <v>0</v>
      </c>
      <c r="BG119" s="406">
        <f t="shared" si="94"/>
        <v>0</v>
      </c>
      <c r="BH119" s="406">
        <f t="shared" si="94"/>
        <v>0</v>
      </c>
      <c r="BI119" s="406">
        <f t="shared" si="94"/>
        <v>0</v>
      </c>
      <c r="BJ119" s="406">
        <f t="shared" si="94"/>
        <v>0</v>
      </c>
      <c r="BK119" s="406">
        <f t="shared" si="94"/>
        <v>0</v>
      </c>
      <c r="BL119" s="406">
        <f t="shared" si="94"/>
        <v>0</v>
      </c>
      <c r="BM119" s="406">
        <f t="shared" si="94"/>
        <v>0</v>
      </c>
      <c r="BN119" s="406">
        <f t="shared" si="94"/>
        <v>0</v>
      </c>
      <c r="BO119" s="406">
        <f t="shared" si="94"/>
        <v>0</v>
      </c>
      <c r="BP119" s="406">
        <f t="shared" si="94"/>
        <v>0</v>
      </c>
      <c r="BQ119" s="406">
        <f t="shared" si="96"/>
        <v>0</v>
      </c>
      <c r="BR119" s="406">
        <f t="shared" si="96"/>
        <v>0</v>
      </c>
      <c r="BS119" s="406">
        <f t="shared" si="96"/>
        <v>0</v>
      </c>
      <c r="BT119" s="406">
        <f t="shared" si="96"/>
        <v>0</v>
      </c>
      <c r="BU119" s="406">
        <f t="shared" si="96"/>
        <v>0</v>
      </c>
      <c r="BV119" s="406">
        <f t="shared" si="96"/>
        <v>0</v>
      </c>
      <c r="BW119" s="406">
        <f t="shared" si="96"/>
        <v>0</v>
      </c>
      <c r="BX119" s="406">
        <f t="shared" si="96"/>
        <v>0</v>
      </c>
      <c r="BY119" s="406">
        <f t="shared" si="96"/>
        <v>0</v>
      </c>
      <c r="BZ119" s="406">
        <f t="shared" si="96"/>
        <v>0</v>
      </c>
      <c r="CA119" s="406">
        <f t="shared" si="96"/>
        <v>0</v>
      </c>
      <c r="CB119" s="406">
        <f t="shared" si="96"/>
        <v>0</v>
      </c>
      <c r="CC119" s="406">
        <f t="shared" si="96"/>
        <v>0</v>
      </c>
      <c r="CD119" s="406">
        <f t="shared" si="96"/>
        <v>0</v>
      </c>
      <c r="CE119" s="406">
        <f t="shared" si="96"/>
        <v>0</v>
      </c>
      <c r="CF119" s="406">
        <f t="shared" si="96"/>
        <v>0</v>
      </c>
      <c r="CG119" s="406">
        <f t="shared" si="98"/>
        <v>0</v>
      </c>
      <c r="CH119" s="406">
        <f t="shared" si="98"/>
        <v>0</v>
      </c>
      <c r="CI119" s="406">
        <f t="shared" si="98"/>
        <v>0</v>
      </c>
      <c r="CJ119" s="406">
        <f t="shared" si="98"/>
        <v>0</v>
      </c>
      <c r="CK119" s="406">
        <f t="shared" si="98"/>
        <v>0</v>
      </c>
      <c r="CL119" s="406">
        <f t="shared" si="98"/>
        <v>0</v>
      </c>
      <c r="CM119" s="406">
        <f t="shared" si="98"/>
        <v>0</v>
      </c>
      <c r="CN119" s="406">
        <f t="shared" si="98"/>
        <v>0</v>
      </c>
      <c r="CO119" s="406">
        <f t="shared" si="98"/>
        <v>0</v>
      </c>
      <c r="CP119" s="406">
        <f t="shared" si="98"/>
        <v>0</v>
      </c>
      <c r="CQ119" s="406">
        <f t="shared" si="98"/>
        <v>0</v>
      </c>
      <c r="CR119" s="406">
        <f t="shared" si="98"/>
        <v>0</v>
      </c>
      <c r="CS119" s="406">
        <f t="shared" si="98"/>
        <v>0</v>
      </c>
      <c r="CT119" s="406">
        <f t="shared" si="98"/>
        <v>0</v>
      </c>
      <c r="CU119" s="406">
        <f t="shared" si="98"/>
        <v>0</v>
      </c>
      <c r="CV119" s="406">
        <f t="shared" si="98"/>
        <v>0</v>
      </c>
      <c r="CW119" s="406">
        <f t="shared" si="100"/>
        <v>0</v>
      </c>
      <c r="CX119" s="406">
        <f t="shared" si="100"/>
        <v>0</v>
      </c>
      <c r="CY119" s="406">
        <f t="shared" si="100"/>
        <v>0</v>
      </c>
      <c r="CZ119" s="406">
        <f t="shared" si="100"/>
        <v>0</v>
      </c>
      <c r="DA119" s="406">
        <f t="shared" si="100"/>
        <v>0</v>
      </c>
      <c r="DB119" s="406">
        <f t="shared" si="100"/>
        <v>0</v>
      </c>
      <c r="DC119" s="406">
        <f t="shared" si="100"/>
        <v>0</v>
      </c>
      <c r="DD119" s="406">
        <f t="shared" si="100"/>
        <v>0</v>
      </c>
      <c r="DE119" s="406">
        <f t="shared" si="100"/>
        <v>0</v>
      </c>
      <c r="DF119" s="406">
        <f t="shared" si="100"/>
        <v>0</v>
      </c>
      <c r="DG119" s="406">
        <f t="shared" si="100"/>
        <v>0</v>
      </c>
      <c r="DH119" s="406">
        <f t="shared" si="100"/>
        <v>0</v>
      </c>
      <c r="DI119" s="406">
        <f t="shared" si="100"/>
        <v>0</v>
      </c>
      <c r="DJ119" s="406">
        <f t="shared" si="100"/>
        <v>0</v>
      </c>
      <c r="DK119" s="406">
        <f t="shared" si="100"/>
        <v>0</v>
      </c>
      <c r="DL119" s="406">
        <f t="shared" si="100"/>
        <v>0</v>
      </c>
      <c r="DM119" s="406">
        <f t="shared" si="102"/>
        <v>0</v>
      </c>
      <c r="DN119" s="406">
        <f t="shared" si="102"/>
        <v>0</v>
      </c>
      <c r="DO119" s="406">
        <f t="shared" si="102"/>
        <v>0</v>
      </c>
      <c r="DP119" s="406">
        <f t="shared" si="102"/>
        <v>0</v>
      </c>
      <c r="DQ119" s="406">
        <f t="shared" si="102"/>
        <v>0</v>
      </c>
      <c r="DR119" s="406">
        <f t="shared" si="102"/>
        <v>0</v>
      </c>
      <c r="DS119" s="406">
        <f t="shared" si="102"/>
        <v>0</v>
      </c>
      <c r="DT119" s="409">
        <f t="shared" si="102"/>
        <v>0</v>
      </c>
      <c r="DU119" s="409">
        <f t="shared" si="102"/>
        <v>0</v>
      </c>
      <c r="DV119" s="409">
        <f t="shared" si="102"/>
        <v>0</v>
      </c>
      <c r="DW119" s="409">
        <f t="shared" si="102"/>
        <v>0</v>
      </c>
      <c r="DX119" s="409">
        <f t="shared" si="102"/>
        <v>0</v>
      </c>
      <c r="DY119" s="409">
        <f t="shared" si="102"/>
        <v>0</v>
      </c>
      <c r="DZ119" s="409">
        <f t="shared" si="102"/>
        <v>0</v>
      </c>
      <c r="EA119" s="409">
        <f t="shared" si="102"/>
        <v>0</v>
      </c>
    </row>
    <row r="120" spans="1:131" ht="9.75">
      <c r="A120" s="407"/>
      <c r="B120" s="407"/>
      <c r="C120" s="407"/>
      <c r="D120" s="407"/>
      <c r="E120" s="407"/>
      <c r="F120" s="407"/>
      <c r="G120" s="407"/>
      <c r="H120" s="407"/>
      <c r="I120" s="407"/>
      <c r="J120" s="407"/>
      <c r="K120" s="407"/>
      <c r="L120" s="407"/>
      <c r="M120" s="407"/>
      <c r="N120" s="407"/>
      <c r="O120" s="407"/>
      <c r="P120" s="407"/>
      <c r="Q120" s="407"/>
      <c r="R120" s="407"/>
      <c r="S120" s="407"/>
      <c r="T120" s="407"/>
      <c r="U120" s="407"/>
      <c r="V120" s="407"/>
      <c r="W120" s="407"/>
      <c r="X120" s="407"/>
      <c r="Y120" s="407"/>
      <c r="Z120" s="407"/>
      <c r="AA120" s="407"/>
      <c r="AB120" s="406">
        <f t="shared" si="103"/>
        <v>0</v>
      </c>
      <c r="AC120" s="406">
        <f t="shared" si="103"/>
        <v>0</v>
      </c>
      <c r="AD120" s="406">
        <f t="shared" si="103"/>
        <v>0</v>
      </c>
      <c r="AE120" s="406">
        <f t="shared" si="103"/>
        <v>0</v>
      </c>
      <c r="AF120" s="406">
        <f t="shared" si="103"/>
        <v>0</v>
      </c>
      <c r="AG120" s="406">
        <f t="shared" si="103"/>
        <v>0</v>
      </c>
      <c r="AH120" s="406">
        <f t="shared" si="103"/>
        <v>0</v>
      </c>
      <c r="AI120" s="406">
        <f t="shared" si="103"/>
        <v>0</v>
      </c>
      <c r="AJ120" s="406">
        <f>AJ108-AJ114</f>
        <v>0</v>
      </c>
      <c r="AK120" s="406">
        <f t="shared" si="92"/>
        <v>0</v>
      </c>
      <c r="AL120" s="406">
        <f t="shared" si="92"/>
        <v>0</v>
      </c>
      <c r="AM120" s="406">
        <f t="shared" si="92"/>
        <v>0</v>
      </c>
      <c r="AN120" s="406">
        <f t="shared" si="92"/>
        <v>0</v>
      </c>
      <c r="AO120" s="406">
        <f t="shared" si="92"/>
        <v>0</v>
      </c>
      <c r="AP120" s="406">
        <f t="shared" si="92"/>
        <v>0</v>
      </c>
      <c r="AQ120" s="406">
        <f t="shared" si="92"/>
        <v>0</v>
      </c>
      <c r="AR120" s="406">
        <f t="shared" si="92"/>
        <v>0</v>
      </c>
      <c r="AS120" s="406">
        <f t="shared" si="92"/>
        <v>0</v>
      </c>
      <c r="AT120" s="406">
        <f t="shared" si="92"/>
        <v>0</v>
      </c>
      <c r="AU120" s="406">
        <f t="shared" si="92"/>
        <v>0</v>
      </c>
      <c r="AV120" s="406">
        <f t="shared" si="92"/>
        <v>0</v>
      </c>
      <c r="AW120" s="406">
        <f t="shared" si="92"/>
        <v>0</v>
      </c>
      <c r="AX120" s="406">
        <f t="shared" si="92"/>
        <v>0</v>
      </c>
      <c r="AY120" s="406">
        <f t="shared" si="92"/>
        <v>0</v>
      </c>
      <c r="AZ120" s="406">
        <f t="shared" si="92"/>
        <v>0</v>
      </c>
      <c r="BA120" s="406">
        <f t="shared" si="94"/>
        <v>0</v>
      </c>
      <c r="BB120" s="406">
        <f t="shared" si="94"/>
        <v>0</v>
      </c>
      <c r="BC120" s="406">
        <f t="shared" si="94"/>
        <v>0</v>
      </c>
      <c r="BD120" s="406">
        <f t="shared" si="94"/>
        <v>0</v>
      </c>
      <c r="BE120" s="406">
        <f t="shared" si="94"/>
        <v>0</v>
      </c>
      <c r="BF120" s="406">
        <f t="shared" si="94"/>
        <v>0</v>
      </c>
      <c r="BG120" s="406">
        <f t="shared" si="94"/>
        <v>0</v>
      </c>
      <c r="BH120" s="406">
        <f t="shared" si="94"/>
        <v>0</v>
      </c>
      <c r="BI120" s="406">
        <f t="shared" si="94"/>
        <v>0</v>
      </c>
      <c r="BJ120" s="406">
        <f t="shared" si="94"/>
        <v>0</v>
      </c>
      <c r="BK120" s="406">
        <f t="shared" si="94"/>
        <v>0</v>
      </c>
      <c r="BL120" s="406">
        <f t="shared" si="94"/>
        <v>0</v>
      </c>
      <c r="BM120" s="406">
        <f t="shared" si="94"/>
        <v>0</v>
      </c>
      <c r="BN120" s="406">
        <f t="shared" si="94"/>
        <v>0</v>
      </c>
      <c r="BO120" s="406">
        <f t="shared" si="94"/>
        <v>0</v>
      </c>
      <c r="BP120" s="406">
        <f t="shared" si="94"/>
        <v>0</v>
      </c>
      <c r="BQ120" s="406">
        <f t="shared" si="96"/>
        <v>0</v>
      </c>
      <c r="BR120" s="406">
        <f t="shared" si="96"/>
        <v>0</v>
      </c>
      <c r="BS120" s="406">
        <f t="shared" si="96"/>
        <v>0</v>
      </c>
      <c r="BT120" s="406">
        <f t="shared" si="96"/>
        <v>0</v>
      </c>
      <c r="BU120" s="406">
        <f t="shared" si="96"/>
        <v>0</v>
      </c>
      <c r="BV120" s="406">
        <f t="shared" si="96"/>
        <v>0</v>
      </c>
      <c r="BW120" s="406">
        <f t="shared" si="96"/>
        <v>0</v>
      </c>
      <c r="BX120" s="406">
        <f t="shared" si="96"/>
        <v>0</v>
      </c>
      <c r="BY120" s="406">
        <f t="shared" si="96"/>
        <v>0</v>
      </c>
      <c r="BZ120" s="406">
        <f t="shared" si="96"/>
        <v>0</v>
      </c>
      <c r="CA120" s="406">
        <f t="shared" si="96"/>
        <v>0</v>
      </c>
      <c r="CB120" s="406">
        <f t="shared" si="96"/>
        <v>0</v>
      </c>
      <c r="CC120" s="406">
        <f t="shared" si="96"/>
        <v>0</v>
      </c>
      <c r="CD120" s="406">
        <f t="shared" si="96"/>
        <v>0</v>
      </c>
      <c r="CE120" s="406">
        <f t="shared" si="96"/>
        <v>0</v>
      </c>
      <c r="CF120" s="406">
        <f t="shared" si="96"/>
        <v>0</v>
      </c>
      <c r="CG120" s="406">
        <f t="shared" si="98"/>
        <v>0</v>
      </c>
      <c r="CH120" s="406">
        <f t="shared" si="98"/>
        <v>0</v>
      </c>
      <c r="CI120" s="406">
        <f t="shared" si="98"/>
        <v>0</v>
      </c>
      <c r="CJ120" s="406">
        <f t="shared" si="98"/>
        <v>0</v>
      </c>
      <c r="CK120" s="406">
        <f t="shared" si="98"/>
        <v>0</v>
      </c>
      <c r="CL120" s="406">
        <f t="shared" si="98"/>
        <v>0</v>
      </c>
      <c r="CM120" s="406">
        <f t="shared" si="98"/>
        <v>0</v>
      </c>
      <c r="CN120" s="406">
        <f t="shared" si="98"/>
        <v>0</v>
      </c>
      <c r="CO120" s="406">
        <f t="shared" si="98"/>
        <v>0</v>
      </c>
      <c r="CP120" s="406">
        <f t="shared" si="98"/>
        <v>0</v>
      </c>
      <c r="CQ120" s="406">
        <f t="shared" si="98"/>
        <v>0</v>
      </c>
      <c r="CR120" s="406">
        <f t="shared" si="98"/>
        <v>0</v>
      </c>
      <c r="CS120" s="406">
        <f t="shared" si="98"/>
        <v>0</v>
      </c>
      <c r="CT120" s="406">
        <f t="shared" si="98"/>
        <v>0</v>
      </c>
      <c r="CU120" s="406">
        <f t="shared" si="98"/>
        <v>0</v>
      </c>
      <c r="CV120" s="406">
        <f t="shared" si="98"/>
        <v>0</v>
      </c>
      <c r="CW120" s="406">
        <f t="shared" si="100"/>
        <v>0</v>
      </c>
      <c r="CX120" s="406">
        <f t="shared" si="100"/>
        <v>0</v>
      </c>
      <c r="CY120" s="406">
        <f t="shared" si="100"/>
        <v>0</v>
      </c>
      <c r="CZ120" s="406">
        <f t="shared" si="100"/>
        <v>0</v>
      </c>
      <c r="DA120" s="406">
        <f t="shared" si="100"/>
        <v>0</v>
      </c>
      <c r="DB120" s="406">
        <f t="shared" si="100"/>
        <v>0</v>
      </c>
      <c r="DC120" s="406">
        <f t="shared" si="100"/>
        <v>0</v>
      </c>
      <c r="DD120" s="406">
        <f t="shared" si="100"/>
        <v>0</v>
      </c>
      <c r="DE120" s="406">
        <f t="shared" si="100"/>
        <v>0</v>
      </c>
      <c r="DF120" s="406">
        <f t="shared" si="100"/>
        <v>0</v>
      </c>
      <c r="DG120" s="406">
        <f t="shared" si="100"/>
        <v>0</v>
      </c>
      <c r="DH120" s="406">
        <f t="shared" si="100"/>
        <v>0</v>
      </c>
      <c r="DI120" s="406">
        <f t="shared" si="100"/>
        <v>0</v>
      </c>
      <c r="DJ120" s="406">
        <f t="shared" si="100"/>
        <v>0</v>
      </c>
      <c r="DK120" s="406">
        <f t="shared" si="100"/>
        <v>0</v>
      </c>
      <c r="DL120" s="406">
        <f t="shared" si="100"/>
        <v>0</v>
      </c>
      <c r="DM120" s="410">
        <f t="shared" si="102"/>
        <v>0</v>
      </c>
      <c r="DN120" s="406">
        <f t="shared" si="102"/>
        <v>0</v>
      </c>
      <c r="DO120" s="406">
        <f t="shared" si="102"/>
        <v>0</v>
      </c>
      <c r="DP120" s="406">
        <f t="shared" si="102"/>
        <v>0</v>
      </c>
      <c r="DQ120" s="406">
        <f t="shared" si="102"/>
        <v>0</v>
      </c>
      <c r="DR120" s="406">
        <f t="shared" si="102"/>
        <v>0</v>
      </c>
      <c r="DS120" s="406">
        <f t="shared" si="102"/>
        <v>0</v>
      </c>
      <c r="DT120" s="409">
        <f t="shared" si="102"/>
        <v>1.6007106751203537E-10</v>
      </c>
      <c r="DU120" s="409">
        <f t="shared" si="102"/>
        <v>0</v>
      </c>
      <c r="DV120" s="409">
        <f t="shared" si="102"/>
        <v>-1.6370904631912708E-11</v>
      </c>
      <c r="DW120" s="409">
        <f t="shared" si="102"/>
        <v>-3.7289282772690058E-11</v>
      </c>
      <c r="DX120" s="409">
        <f t="shared" si="102"/>
        <v>0</v>
      </c>
      <c r="DY120" s="409">
        <f t="shared" si="102"/>
        <v>2.1827872842550278E-10</v>
      </c>
      <c r="DZ120" s="409">
        <f t="shared" si="102"/>
        <v>0</v>
      </c>
      <c r="EA120" s="409">
        <f t="shared" si="102"/>
        <v>0</v>
      </c>
    </row>
    <row r="121" spans="1:131">
      <c r="A121" s="407"/>
      <c r="B121" s="407"/>
      <c r="C121" s="407"/>
      <c r="D121" s="407"/>
      <c r="E121" s="407"/>
      <c r="F121" s="407"/>
      <c r="G121" s="407"/>
      <c r="H121" s="407"/>
      <c r="I121" s="407"/>
      <c r="J121" s="407"/>
      <c r="K121" s="407"/>
      <c r="L121" s="407"/>
      <c r="M121" s="407"/>
      <c r="N121" s="407"/>
      <c r="O121" s="407"/>
      <c r="P121" s="407"/>
      <c r="Q121" s="407"/>
      <c r="R121" s="407"/>
      <c r="S121" s="407"/>
      <c r="T121" s="407"/>
      <c r="U121" s="407"/>
      <c r="V121" s="407"/>
      <c r="W121" s="407"/>
      <c r="X121" s="407"/>
      <c r="Y121" s="407"/>
      <c r="Z121" s="407"/>
      <c r="AA121" s="407"/>
      <c r="AB121" s="407"/>
      <c r="AC121" s="407"/>
      <c r="AD121" s="407"/>
      <c r="AE121" s="407"/>
      <c r="AF121" s="407"/>
      <c r="AG121" s="407"/>
      <c r="AH121" s="407"/>
      <c r="AI121" s="407"/>
      <c r="AJ121" s="407"/>
      <c r="AK121" s="407"/>
      <c r="AL121" s="407"/>
      <c r="AM121" s="407"/>
      <c r="AN121" s="407"/>
      <c r="AO121" s="407"/>
      <c r="AP121" s="407"/>
      <c r="AQ121" s="407"/>
      <c r="AR121" s="407"/>
      <c r="AS121" s="407"/>
      <c r="AT121" s="407"/>
      <c r="AU121" s="407"/>
      <c r="AV121" s="407"/>
      <c r="AW121" s="407"/>
      <c r="AX121" s="407"/>
      <c r="AY121" s="407"/>
      <c r="AZ121" s="407"/>
      <c r="BA121" s="407"/>
      <c r="BB121" s="407"/>
      <c r="BC121" s="407"/>
      <c r="BD121" s="407"/>
      <c r="BE121" s="407"/>
      <c r="BF121" s="407"/>
      <c r="BG121" s="407"/>
      <c r="BH121" s="407"/>
      <c r="BI121" s="407"/>
      <c r="BJ121" s="407"/>
      <c r="BK121" s="407"/>
      <c r="BL121" s="407"/>
      <c r="BM121" s="407"/>
      <c r="BN121" s="407"/>
      <c r="BO121" s="407"/>
      <c r="BP121" s="407"/>
      <c r="BQ121" s="407"/>
      <c r="BR121" s="407"/>
      <c r="BS121" s="407"/>
      <c r="BT121" s="407"/>
      <c r="BU121" s="407"/>
      <c r="BV121" s="407"/>
      <c r="BW121" s="407"/>
      <c r="BX121" s="407"/>
      <c r="BY121" s="407"/>
      <c r="BZ121" s="407"/>
      <c r="CA121" s="407"/>
      <c r="CB121" s="407"/>
      <c r="CC121" s="407"/>
      <c r="CD121" s="407"/>
      <c r="CE121" s="407"/>
      <c r="CF121" s="407"/>
      <c r="CG121" s="407"/>
      <c r="CH121" s="407"/>
      <c r="CI121" s="407"/>
      <c r="CJ121" s="407"/>
      <c r="CK121" s="407"/>
      <c r="CL121" s="407"/>
      <c r="CM121" s="407"/>
      <c r="CN121" s="407"/>
      <c r="CO121" s="407"/>
      <c r="CP121" s="407"/>
      <c r="CQ121" s="407"/>
      <c r="CR121" s="407"/>
      <c r="CS121" s="407"/>
      <c r="CT121" s="407"/>
      <c r="CU121" s="407"/>
      <c r="CV121" s="407"/>
      <c r="CW121" s="407"/>
      <c r="CX121" s="407"/>
      <c r="CY121" s="407"/>
      <c r="CZ121" s="407"/>
      <c r="DA121" s="407"/>
      <c r="DB121" s="407"/>
      <c r="DC121" s="407"/>
      <c r="DD121" s="407"/>
      <c r="DE121" s="407"/>
      <c r="DF121" s="407"/>
      <c r="DG121" s="407"/>
      <c r="DH121" s="407"/>
      <c r="DI121" s="407"/>
      <c r="DJ121" s="407"/>
      <c r="DK121" s="407"/>
      <c r="DL121" s="411">
        <f>DL10+DL13+DL16+DL19+DL22+DL25+DL28+DL29+DL32+DL35+DL36+DL39+DL42+DL45+DL48+DL56+DL59+DL62+DL65+DL68+DL71+DL74+DL77+DL80+DL83+DL95+DL98+DL99</f>
        <v>285822.30800000002</v>
      </c>
      <c r="DM121" s="411" t="e">
        <f>DM10+DM13+DM16+DM19+DM22+DM25+DM28+DM29+DM32+DM35+DM36+DM39+DM42+DM45+DM48+DM56+DM59+DM62+DM65+DM68+DM71+DM74+#REF!+#REF!+DM83+DM95+DM98+DM99</f>
        <v>#REF!</v>
      </c>
      <c r="DN121" s="411" t="e">
        <f>DN10+DN13+DN16+DN19+DN22+DN25+DN28+DN29+DN32+DN35+DN36+DN39+DN42+DN45+DN48+DN56+DN59+DN62+DN65+DN68+DN71+DN74+#REF!+#REF!+DN83+DN95+DN98+DN99</f>
        <v>#REF!</v>
      </c>
      <c r="DO121" s="411">
        <f t="shared" ref="DO121:DS121" si="104">DO10+DO13+DO16+DO19+DO22+DO25+DO28+DO29+DO32+DO35+DO36+DO39+DO42+DO45+DO48+DO56+DO59+DO62+DO65+DO68+DO71+DO74+DO77+DO80+DO83+DO95+DO98+DO99</f>
        <v>-192665.62019999992</v>
      </c>
      <c r="DP121" s="411">
        <f t="shared" si="104"/>
        <v>14.416</v>
      </c>
      <c r="DQ121" s="411">
        <f t="shared" si="104"/>
        <v>478473.5122</v>
      </c>
      <c r="DR121" s="411">
        <f t="shared" si="104"/>
        <v>478021.9902</v>
      </c>
      <c r="DS121" s="411">
        <f t="shared" si="104"/>
        <v>451.52199999999999</v>
      </c>
    </row>
    <row r="122" spans="1:131">
      <c r="A122" s="407"/>
      <c r="B122" s="407"/>
      <c r="C122" s="407"/>
      <c r="D122" s="407"/>
      <c r="E122" s="407"/>
      <c r="F122" s="407"/>
      <c r="G122" s="407"/>
      <c r="H122" s="407"/>
      <c r="I122" s="407"/>
      <c r="J122" s="407"/>
      <c r="K122" s="407"/>
      <c r="L122" s="407"/>
      <c r="M122" s="407"/>
      <c r="N122" s="407"/>
      <c r="O122" s="407"/>
      <c r="P122" s="407"/>
      <c r="Q122" s="407"/>
      <c r="R122" s="407"/>
      <c r="S122" s="407"/>
      <c r="T122" s="407"/>
      <c r="U122" s="407"/>
      <c r="V122" s="407"/>
      <c r="W122" s="407"/>
      <c r="X122" s="407"/>
      <c r="Y122" s="407"/>
      <c r="Z122" s="407"/>
      <c r="AA122" s="407"/>
      <c r="AB122" s="407"/>
      <c r="AC122" s="407"/>
      <c r="AD122" s="407"/>
      <c r="AE122" s="407"/>
      <c r="AF122" s="407"/>
      <c r="AG122" s="407"/>
      <c r="AH122" s="407"/>
      <c r="AI122" s="407"/>
      <c r="AJ122" s="407"/>
      <c r="AK122" s="407"/>
      <c r="AL122" s="407"/>
      <c r="AM122" s="407"/>
      <c r="AN122" s="407"/>
      <c r="AO122" s="407"/>
      <c r="AP122" s="407"/>
      <c r="AQ122" s="407"/>
      <c r="AR122" s="407"/>
      <c r="AS122" s="407"/>
      <c r="AT122" s="407"/>
      <c r="AU122" s="407"/>
      <c r="AV122" s="407"/>
      <c r="AW122" s="407"/>
      <c r="AX122" s="407"/>
      <c r="AY122" s="407"/>
      <c r="AZ122" s="407"/>
      <c r="BA122" s="407"/>
      <c r="BB122" s="407"/>
      <c r="BC122" s="407"/>
      <c r="BD122" s="407"/>
      <c r="BE122" s="407"/>
      <c r="BF122" s="407"/>
      <c r="BG122" s="407"/>
      <c r="BH122" s="407"/>
      <c r="BI122" s="407"/>
      <c r="BJ122" s="407"/>
      <c r="BK122" s="407"/>
      <c r="BL122" s="407"/>
      <c r="BM122" s="407"/>
      <c r="BN122" s="407"/>
      <c r="BO122" s="407"/>
      <c r="BP122" s="407"/>
      <c r="BQ122" s="407"/>
      <c r="BR122" s="407"/>
      <c r="BS122" s="407"/>
      <c r="BT122" s="407"/>
      <c r="BU122" s="407"/>
      <c r="BV122" s="407"/>
      <c r="BW122" s="407"/>
      <c r="BX122" s="407"/>
      <c r="BY122" s="407"/>
      <c r="BZ122" s="407"/>
      <c r="CA122" s="407"/>
      <c r="CB122" s="407"/>
      <c r="CC122" s="407"/>
      <c r="CD122" s="407"/>
      <c r="CE122" s="407"/>
      <c r="CF122" s="407"/>
      <c r="CG122" s="407"/>
      <c r="CH122" s="407"/>
      <c r="CI122" s="407"/>
      <c r="CJ122" s="407"/>
      <c r="CK122" s="407"/>
      <c r="CL122" s="407"/>
      <c r="CM122" s="407"/>
      <c r="CN122" s="407"/>
      <c r="CO122" s="407"/>
      <c r="CP122" s="407"/>
      <c r="CQ122" s="407"/>
      <c r="CR122" s="407"/>
      <c r="CS122" s="407"/>
      <c r="CT122" s="407"/>
      <c r="CU122" s="407"/>
      <c r="CV122" s="407"/>
      <c r="CW122" s="407"/>
      <c r="CX122" s="407"/>
      <c r="CY122" s="407"/>
      <c r="CZ122" s="407"/>
      <c r="DA122" s="407"/>
      <c r="DB122" s="407"/>
      <c r="DC122" s="407"/>
      <c r="DD122" s="407"/>
      <c r="DE122" s="407"/>
      <c r="DF122" s="407"/>
      <c r="DG122" s="407"/>
      <c r="DH122" s="407"/>
      <c r="DI122" s="407"/>
      <c r="DJ122" s="407"/>
      <c r="DK122" s="407"/>
      <c r="DL122" s="411">
        <f>DL19+DL22+DL25+DL28+DL35+DL42+DL48+DL59+DL74+DL77+DL80+DL83+DL95+DL98</f>
        <v>272926.13299999997</v>
      </c>
      <c r="DM122" s="411" t="e">
        <f>DM19+DM22+DM25+DM28+DM35+DM42+DM48+DM59+DM74+#REF!+#REF!+DM83+DM95+DM98</f>
        <v>#REF!</v>
      </c>
      <c r="DN122" s="411" t="e">
        <f>DN19+DN22+DN25+DN28+DN35+DN42+DN48+DN59+DN74+#REF!+#REF!+DN83+DN95+DN98</f>
        <v>#REF!</v>
      </c>
      <c r="DO122" s="411">
        <f t="shared" ref="DO122:DS122" si="105">DO19+DO22+DO25+DO28+DO35+DO42+DO48+DO59+DO74+DO77+DO80+DO83+DO95+DO98</f>
        <v>-189578.35939999993</v>
      </c>
      <c r="DP122" s="411">
        <f t="shared" si="105"/>
        <v>14.416</v>
      </c>
      <c r="DQ122" s="411">
        <f t="shared" si="105"/>
        <v>462490.07639999996</v>
      </c>
      <c r="DR122" s="411">
        <f t="shared" si="105"/>
        <v>462038.55440000002</v>
      </c>
      <c r="DS122" s="411">
        <f t="shared" si="105"/>
        <v>451.52199999999999</v>
      </c>
    </row>
    <row r="123" spans="1:131">
      <c r="A123" s="407"/>
      <c r="B123" s="407"/>
      <c r="C123" s="407"/>
      <c r="D123" s="407"/>
      <c r="E123" s="407"/>
      <c r="F123" s="407"/>
      <c r="G123" s="407"/>
      <c r="H123" s="407"/>
      <c r="I123" s="407"/>
      <c r="J123" s="407"/>
      <c r="K123" s="407"/>
      <c r="L123" s="407"/>
      <c r="M123" s="407"/>
      <c r="N123" s="407"/>
      <c r="O123" s="407"/>
      <c r="P123" s="407"/>
      <c r="Q123" s="407"/>
      <c r="R123" s="407"/>
      <c r="S123" s="407"/>
      <c r="T123" s="407"/>
      <c r="U123" s="407"/>
      <c r="V123" s="407"/>
      <c r="W123" s="407"/>
      <c r="X123" s="407"/>
      <c r="Y123" s="407"/>
      <c r="Z123" s="407"/>
      <c r="AA123" s="407"/>
      <c r="AB123" s="407"/>
      <c r="AC123" s="407"/>
      <c r="AD123" s="407"/>
      <c r="AE123" s="407"/>
      <c r="AF123" s="407"/>
      <c r="AG123" s="407"/>
      <c r="AH123" s="407"/>
      <c r="AI123" s="407"/>
      <c r="AJ123" s="407"/>
      <c r="AK123" s="407"/>
      <c r="AL123" s="407"/>
      <c r="AM123" s="407"/>
      <c r="AN123" s="407"/>
      <c r="AO123" s="407"/>
      <c r="AP123" s="407"/>
      <c r="AQ123" s="407"/>
      <c r="AR123" s="407"/>
      <c r="AS123" s="407"/>
      <c r="AT123" s="407"/>
      <c r="AU123" s="407"/>
      <c r="AV123" s="407"/>
      <c r="AW123" s="407"/>
      <c r="AX123" s="407"/>
      <c r="AY123" s="407"/>
      <c r="AZ123" s="407"/>
      <c r="BA123" s="407"/>
      <c r="BB123" s="407"/>
      <c r="BC123" s="407"/>
      <c r="BD123" s="407"/>
      <c r="BE123" s="407"/>
      <c r="BF123" s="407"/>
      <c r="BG123" s="407"/>
      <c r="BH123" s="407"/>
      <c r="BI123" s="407"/>
      <c r="BJ123" s="407"/>
      <c r="BK123" s="407"/>
      <c r="BL123" s="407"/>
      <c r="BM123" s="407"/>
      <c r="BN123" s="407"/>
      <c r="BO123" s="407"/>
      <c r="BP123" s="407"/>
      <c r="BQ123" s="407"/>
      <c r="BR123" s="407"/>
      <c r="BS123" s="407"/>
      <c r="BT123" s="407"/>
      <c r="BU123" s="407"/>
      <c r="BV123" s="407"/>
      <c r="BW123" s="407"/>
      <c r="BX123" s="407"/>
      <c r="BY123" s="407"/>
      <c r="BZ123" s="407"/>
      <c r="CA123" s="407"/>
      <c r="CB123" s="407"/>
      <c r="CC123" s="407"/>
      <c r="CD123" s="407"/>
      <c r="CE123" s="407"/>
      <c r="CF123" s="407"/>
      <c r="CG123" s="407"/>
      <c r="CH123" s="407"/>
      <c r="CI123" s="407"/>
      <c r="CJ123" s="407"/>
      <c r="CK123" s="407"/>
      <c r="CL123" s="407"/>
      <c r="CM123" s="407"/>
      <c r="CN123" s="407"/>
      <c r="CO123" s="407"/>
      <c r="CP123" s="407"/>
      <c r="CQ123" s="407"/>
      <c r="CR123" s="407"/>
      <c r="CS123" s="407"/>
      <c r="CT123" s="407"/>
      <c r="CU123" s="407"/>
      <c r="CV123" s="407"/>
      <c r="CW123" s="407"/>
      <c r="CX123" s="407"/>
      <c r="CY123" s="407"/>
      <c r="CZ123" s="407"/>
      <c r="DA123" s="407"/>
      <c r="DB123" s="407"/>
      <c r="DC123" s="407"/>
      <c r="DD123" s="407"/>
      <c r="DE123" s="407"/>
      <c r="DF123" s="407"/>
      <c r="DG123" s="407"/>
      <c r="DH123" s="407"/>
      <c r="DI123" s="407"/>
      <c r="DJ123" s="407"/>
      <c r="DK123" s="407"/>
      <c r="DL123" s="411">
        <f t="shared" ref="DL123:DS123" si="106">DL10+DL13+DL16+DL29+DL32+DL36+DL39+DL45+DL56+DL62+DL65+DL68+DL71+DL99</f>
        <v>12896.174999999999</v>
      </c>
      <c r="DM123" s="411">
        <f t="shared" si="106"/>
        <v>11497.655000000001</v>
      </c>
      <c r="DN123" s="411">
        <f t="shared" si="106"/>
        <v>539.45500000000004</v>
      </c>
      <c r="DO123" s="411">
        <f t="shared" si="106"/>
        <v>-3087.2608000000005</v>
      </c>
      <c r="DP123" s="411">
        <f t="shared" si="106"/>
        <v>0</v>
      </c>
      <c r="DQ123" s="411">
        <f t="shared" si="106"/>
        <v>15983.435800000001</v>
      </c>
      <c r="DR123" s="411">
        <f t="shared" si="106"/>
        <v>15983.435800000001</v>
      </c>
      <c r="DS123" s="411">
        <f t="shared" si="106"/>
        <v>0</v>
      </c>
    </row>
    <row r="124" spans="1:131">
      <c r="A124" s="407"/>
      <c r="B124" s="407"/>
      <c r="C124" s="407"/>
      <c r="D124" s="407"/>
      <c r="E124" s="407"/>
      <c r="F124" s="407"/>
      <c r="G124" s="407"/>
      <c r="H124" s="407"/>
      <c r="I124" s="407"/>
      <c r="J124" s="407"/>
      <c r="K124" s="407"/>
      <c r="L124" s="407"/>
      <c r="M124" s="407"/>
      <c r="N124" s="407"/>
      <c r="O124" s="407"/>
      <c r="P124" s="407"/>
      <c r="Q124" s="407"/>
      <c r="R124" s="407"/>
      <c r="S124" s="407"/>
      <c r="T124" s="407"/>
      <c r="U124" s="407"/>
      <c r="V124" s="407"/>
      <c r="W124" s="407"/>
      <c r="X124" s="407"/>
      <c r="Y124" s="407"/>
      <c r="Z124" s="407"/>
      <c r="AA124" s="407"/>
      <c r="AB124" s="407"/>
      <c r="AC124" s="407"/>
      <c r="AD124" s="407"/>
      <c r="AE124" s="407"/>
      <c r="AF124" s="407"/>
      <c r="AG124" s="407"/>
      <c r="AH124" s="407"/>
      <c r="AI124" s="407"/>
      <c r="AJ124" s="407"/>
      <c r="AK124" s="407"/>
      <c r="AL124" s="407"/>
      <c r="AM124" s="407"/>
      <c r="AN124" s="407"/>
      <c r="AO124" s="407"/>
      <c r="AP124" s="407"/>
      <c r="AQ124" s="407"/>
      <c r="AR124" s="407"/>
      <c r="AS124" s="407"/>
      <c r="AT124" s="407"/>
      <c r="AU124" s="407"/>
      <c r="AV124" s="407"/>
      <c r="AW124" s="407"/>
      <c r="AX124" s="407"/>
      <c r="AY124" s="407"/>
      <c r="AZ124" s="407"/>
      <c r="BA124" s="407"/>
      <c r="BB124" s="407"/>
      <c r="BC124" s="407"/>
      <c r="BD124" s="407"/>
      <c r="BE124" s="407"/>
      <c r="BF124" s="407"/>
      <c r="BG124" s="407"/>
      <c r="BH124" s="407"/>
      <c r="BI124" s="407"/>
      <c r="BJ124" s="407"/>
      <c r="BK124" s="407"/>
      <c r="BL124" s="407"/>
      <c r="BM124" s="407"/>
      <c r="BN124" s="407"/>
      <c r="BO124" s="407"/>
      <c r="BP124" s="407"/>
      <c r="BQ124" s="407"/>
      <c r="BR124" s="407"/>
      <c r="BS124" s="407"/>
      <c r="BT124" s="407"/>
      <c r="BU124" s="407"/>
      <c r="BV124" s="407"/>
      <c r="BW124" s="407"/>
      <c r="BX124" s="407"/>
      <c r="BY124" s="407"/>
      <c r="BZ124" s="407"/>
      <c r="CA124" s="407"/>
      <c r="CB124" s="407"/>
      <c r="CC124" s="407"/>
      <c r="CD124" s="407"/>
      <c r="CE124" s="407"/>
      <c r="CF124" s="407"/>
      <c r="CG124" s="407"/>
      <c r="CH124" s="407"/>
      <c r="CI124" s="407"/>
      <c r="CJ124" s="407"/>
      <c r="CK124" s="407"/>
      <c r="CL124" s="407"/>
      <c r="CM124" s="407"/>
      <c r="CN124" s="407"/>
      <c r="CO124" s="407"/>
      <c r="CP124" s="407"/>
      <c r="CQ124" s="407"/>
      <c r="CR124" s="407"/>
      <c r="CS124" s="407"/>
      <c r="CT124" s="407"/>
      <c r="CU124" s="407"/>
      <c r="CV124" s="407"/>
      <c r="CW124" s="407"/>
      <c r="CX124" s="407"/>
      <c r="CY124" s="407"/>
      <c r="CZ124" s="407"/>
      <c r="DA124" s="407"/>
      <c r="DB124" s="407"/>
      <c r="DC124" s="407"/>
      <c r="DD124" s="407"/>
      <c r="DE124" s="407"/>
      <c r="DF124" s="407"/>
      <c r="DG124" s="407"/>
      <c r="DH124" s="407"/>
      <c r="DI124" s="407"/>
      <c r="DJ124" s="407"/>
      <c r="DK124" s="407"/>
      <c r="DL124" s="411"/>
      <c r="DM124" s="411"/>
      <c r="DN124" s="411"/>
      <c r="DO124" s="411"/>
      <c r="DP124" s="411"/>
      <c r="DQ124" s="411"/>
      <c r="DR124" s="411"/>
      <c r="DS124" s="411"/>
    </row>
    <row r="125" spans="1:131" ht="12">
      <c r="A125" s="407"/>
      <c r="B125" s="407"/>
      <c r="C125" s="407"/>
      <c r="D125" s="407"/>
      <c r="E125" s="407"/>
      <c r="F125" s="407"/>
      <c r="G125" s="407"/>
      <c r="H125" s="407"/>
      <c r="I125" s="407"/>
      <c r="J125" s="407"/>
      <c r="K125" s="407"/>
      <c r="L125" s="407"/>
      <c r="M125" s="407"/>
      <c r="N125" s="407"/>
      <c r="O125" s="407"/>
      <c r="P125" s="407"/>
      <c r="Q125" s="407"/>
      <c r="R125" s="407"/>
      <c r="S125" s="407"/>
      <c r="T125" s="407"/>
      <c r="U125" s="407"/>
      <c r="V125" s="407"/>
      <c r="W125" s="407"/>
      <c r="X125" s="407"/>
      <c r="Y125" s="407"/>
      <c r="Z125" s="407"/>
      <c r="AA125" s="407"/>
      <c r="AB125" s="407"/>
      <c r="AC125" s="407"/>
      <c r="AD125" s="407"/>
      <c r="AE125" s="407"/>
      <c r="AF125" s="407"/>
      <c r="AG125" s="407"/>
      <c r="AH125" s="407"/>
      <c r="AI125" s="407"/>
      <c r="AJ125" s="407"/>
      <c r="AK125" s="407"/>
      <c r="AL125" s="407"/>
      <c r="AM125" s="407"/>
      <c r="AN125" s="407"/>
      <c r="AO125" s="407"/>
      <c r="AP125" s="407"/>
      <c r="AQ125" s="407"/>
      <c r="AR125" s="407"/>
      <c r="AS125" s="407"/>
      <c r="AT125" s="407"/>
      <c r="AU125" s="407"/>
      <c r="AV125" s="407"/>
      <c r="AW125" s="407"/>
      <c r="AX125" s="407"/>
      <c r="AY125" s="407"/>
      <c r="AZ125" s="407"/>
      <c r="BA125" s="407"/>
      <c r="BB125" s="407"/>
      <c r="BC125" s="407"/>
      <c r="BD125" s="407"/>
      <c r="BE125" s="407"/>
      <c r="BF125" s="407"/>
      <c r="BG125" s="407"/>
      <c r="BH125" s="407"/>
      <c r="BI125" s="407"/>
      <c r="BJ125" s="407"/>
      <c r="BK125" s="407"/>
      <c r="BL125" s="407"/>
      <c r="BM125" s="407"/>
      <c r="BN125" s="407"/>
      <c r="BO125" s="407"/>
      <c r="BP125" s="407"/>
      <c r="BQ125" s="407"/>
      <c r="BR125" s="407"/>
      <c r="BS125" s="407"/>
      <c r="BT125" s="407"/>
      <c r="BU125" s="407"/>
      <c r="BV125" s="407"/>
      <c r="BW125" s="407"/>
      <c r="BX125" s="407"/>
      <c r="BY125" s="407"/>
      <c r="BZ125" s="407"/>
      <c r="CA125" s="407"/>
      <c r="CB125" s="407"/>
      <c r="CC125" s="407"/>
      <c r="CD125" s="407"/>
      <c r="CE125" s="407"/>
      <c r="CF125" s="407"/>
      <c r="CG125" s="407"/>
      <c r="CH125" s="407"/>
      <c r="CI125" s="407"/>
      <c r="CJ125" s="407"/>
      <c r="CK125" s="407"/>
      <c r="CL125" s="407"/>
      <c r="CM125" s="407"/>
      <c r="CN125" s="407"/>
      <c r="CO125" s="407"/>
      <c r="CP125" s="407"/>
      <c r="CQ125" s="407"/>
      <c r="CR125" s="407"/>
      <c r="CS125" s="407"/>
      <c r="CT125" s="407"/>
      <c r="CU125" s="407"/>
      <c r="CV125" s="407"/>
      <c r="CW125" s="407"/>
      <c r="CX125" s="407"/>
      <c r="CY125" s="407"/>
      <c r="CZ125" s="407"/>
      <c r="DA125" s="407"/>
      <c r="DB125" s="407"/>
      <c r="DC125" s="407"/>
      <c r="DD125" s="407"/>
      <c r="DE125" s="407"/>
      <c r="DF125" s="407"/>
      <c r="DG125" s="407"/>
      <c r="DH125" s="407"/>
      <c r="DI125" s="407"/>
      <c r="DJ125" s="407"/>
      <c r="DK125" s="407"/>
      <c r="DL125" s="412">
        <f t="shared" ref="DL125:DS129" si="107">DL104-DL119</f>
        <v>297033.26799999992</v>
      </c>
      <c r="DM125" s="412">
        <f t="shared" si="107"/>
        <v>295388.64199999993</v>
      </c>
      <c r="DN125" s="412">
        <f t="shared" si="107"/>
        <v>15065.224702758531</v>
      </c>
      <c r="DO125" s="412">
        <f t="shared" si="107"/>
        <v>58443.875563953166</v>
      </c>
      <c r="DP125" s="412">
        <f t="shared" si="107"/>
        <v>17.473436046824233</v>
      </c>
      <c r="DQ125" s="413">
        <f t="shared" si="107"/>
        <v>238571.91900000002</v>
      </c>
      <c r="DR125" s="413">
        <f t="shared" si="107"/>
        <v>238175.89800000002</v>
      </c>
      <c r="DS125" s="413">
        <f t="shared" si="107"/>
        <v>396.02100000000002</v>
      </c>
    </row>
    <row r="126" spans="1:131" ht="12">
      <c r="A126" s="407"/>
      <c r="B126" s="407"/>
      <c r="C126" s="407"/>
      <c r="D126" s="407"/>
      <c r="E126" s="407"/>
      <c r="F126" s="407"/>
      <c r="G126" s="407"/>
      <c r="H126" s="407"/>
      <c r="I126" s="407"/>
      <c r="J126" s="407"/>
      <c r="K126" s="407"/>
      <c r="L126" s="407"/>
      <c r="M126" s="407"/>
      <c r="N126" s="407"/>
      <c r="O126" s="407"/>
      <c r="P126" s="407"/>
      <c r="Q126" s="407"/>
      <c r="R126" s="407"/>
      <c r="S126" s="407"/>
      <c r="T126" s="407"/>
      <c r="U126" s="407"/>
      <c r="V126" s="407"/>
      <c r="W126" s="407"/>
      <c r="X126" s="407"/>
      <c r="Y126" s="407"/>
      <c r="Z126" s="407"/>
      <c r="AA126" s="407"/>
      <c r="AB126" s="407"/>
      <c r="AC126" s="407"/>
      <c r="AD126" s="407"/>
      <c r="AE126" s="407"/>
      <c r="AF126" s="407"/>
      <c r="AG126" s="407"/>
      <c r="AH126" s="407"/>
      <c r="AI126" s="407"/>
      <c r="AJ126" s="407"/>
      <c r="AK126" s="407"/>
      <c r="AL126" s="407"/>
      <c r="AM126" s="407"/>
      <c r="AN126" s="407"/>
      <c r="AO126" s="407"/>
      <c r="AP126" s="407"/>
      <c r="AQ126" s="407"/>
      <c r="AR126" s="407"/>
      <c r="AS126" s="407"/>
      <c r="AT126" s="407"/>
      <c r="AU126" s="407"/>
      <c r="AV126" s="407"/>
      <c r="AW126" s="407"/>
      <c r="AX126" s="407"/>
      <c r="AY126" s="407"/>
      <c r="AZ126" s="407"/>
      <c r="BA126" s="407"/>
      <c r="BB126" s="407"/>
      <c r="BC126" s="407"/>
      <c r="BD126" s="407"/>
      <c r="BE126" s="407"/>
      <c r="BF126" s="407"/>
      <c r="BG126" s="407"/>
      <c r="BH126" s="407"/>
      <c r="BI126" s="407"/>
      <c r="BJ126" s="407"/>
      <c r="BK126" s="407"/>
      <c r="BL126" s="407"/>
      <c r="BM126" s="407"/>
      <c r="BN126" s="407"/>
      <c r="BO126" s="407"/>
      <c r="BP126" s="407"/>
      <c r="BQ126" s="407"/>
      <c r="BR126" s="407"/>
      <c r="BS126" s="407"/>
      <c r="BT126" s="407"/>
      <c r="BU126" s="407"/>
      <c r="BV126" s="407"/>
      <c r="BW126" s="407"/>
      <c r="BX126" s="407"/>
      <c r="BY126" s="407"/>
      <c r="BZ126" s="407"/>
      <c r="CA126" s="407"/>
      <c r="CB126" s="407"/>
      <c r="CC126" s="407"/>
      <c r="CD126" s="407"/>
      <c r="CE126" s="407"/>
      <c r="CF126" s="407"/>
      <c r="CG126" s="407"/>
      <c r="CH126" s="407"/>
      <c r="CI126" s="407"/>
      <c r="CJ126" s="407"/>
      <c r="CK126" s="407"/>
      <c r="CL126" s="407"/>
      <c r="CM126" s="407"/>
      <c r="CN126" s="407"/>
      <c r="CO126" s="407"/>
      <c r="CP126" s="407"/>
      <c r="CQ126" s="407"/>
      <c r="CR126" s="407"/>
      <c r="CS126" s="407"/>
      <c r="CT126" s="407"/>
      <c r="CU126" s="407"/>
      <c r="CV126" s="407"/>
      <c r="CW126" s="407"/>
      <c r="CX126" s="407"/>
      <c r="CY126" s="407"/>
      <c r="CZ126" s="407"/>
      <c r="DA126" s="407"/>
      <c r="DB126" s="407"/>
      <c r="DC126" s="407"/>
      <c r="DD126" s="407"/>
      <c r="DE126" s="407"/>
      <c r="DF126" s="407"/>
      <c r="DG126" s="407"/>
      <c r="DH126" s="407"/>
      <c r="DI126" s="407"/>
      <c r="DJ126" s="407"/>
      <c r="DK126" s="407"/>
      <c r="DL126" s="412">
        <f t="shared" si="107"/>
        <v>855</v>
      </c>
      <c r="DM126" s="412">
        <f t="shared" si="107"/>
        <v>855</v>
      </c>
      <c r="DN126" s="412">
        <f t="shared" si="107"/>
        <v>27.317</v>
      </c>
      <c r="DO126" s="412">
        <f t="shared" si="107"/>
        <v>27.317000000000007</v>
      </c>
      <c r="DP126" s="412">
        <f t="shared" si="107"/>
        <v>0</v>
      </c>
      <c r="DQ126" s="413">
        <f t="shared" si="107"/>
        <v>827.68299999999999</v>
      </c>
      <c r="DR126" s="413">
        <f t="shared" si="107"/>
        <v>827.68299999999999</v>
      </c>
      <c r="DS126" s="413">
        <f t="shared" si="107"/>
        <v>0</v>
      </c>
    </row>
    <row r="127" spans="1:131" ht="12">
      <c r="A127" s="407"/>
      <c r="B127" s="407"/>
      <c r="C127" s="407"/>
      <c r="D127" s="407"/>
      <c r="E127" s="407"/>
      <c r="F127" s="407"/>
      <c r="G127" s="407"/>
      <c r="H127" s="407"/>
      <c r="I127" s="407"/>
      <c r="J127" s="407"/>
      <c r="K127" s="407"/>
      <c r="L127" s="407"/>
      <c r="M127" s="407"/>
      <c r="N127" s="407"/>
      <c r="O127" s="407"/>
      <c r="P127" s="407"/>
      <c r="Q127" s="407"/>
      <c r="R127" s="407"/>
      <c r="S127" s="407"/>
      <c r="T127" s="407"/>
      <c r="U127" s="407"/>
      <c r="V127" s="407"/>
      <c r="W127" s="407"/>
      <c r="X127" s="407"/>
      <c r="Y127" s="407"/>
      <c r="Z127" s="407"/>
      <c r="AA127" s="407"/>
      <c r="AB127" s="407"/>
      <c r="AC127" s="407"/>
      <c r="AD127" s="407"/>
      <c r="AE127" s="407"/>
      <c r="AF127" s="407"/>
      <c r="AG127" s="407"/>
      <c r="AH127" s="407"/>
      <c r="AI127" s="407"/>
      <c r="AJ127" s="407"/>
      <c r="AK127" s="407"/>
      <c r="AL127" s="407"/>
      <c r="AM127" s="407"/>
      <c r="AN127" s="407"/>
      <c r="AO127" s="407"/>
      <c r="AP127" s="407"/>
      <c r="AQ127" s="407"/>
      <c r="AR127" s="407"/>
      <c r="AS127" s="407"/>
      <c r="AT127" s="407"/>
      <c r="AU127" s="407"/>
      <c r="AV127" s="407"/>
      <c r="AW127" s="407"/>
      <c r="AX127" s="407"/>
      <c r="AY127" s="407"/>
      <c r="AZ127" s="407"/>
      <c r="BA127" s="407"/>
      <c r="BB127" s="407"/>
      <c r="BC127" s="407"/>
      <c r="BD127" s="407"/>
      <c r="BE127" s="407"/>
      <c r="BF127" s="407"/>
      <c r="BG127" s="407"/>
      <c r="BH127" s="407"/>
      <c r="BI127" s="407"/>
      <c r="BJ127" s="407"/>
      <c r="BK127" s="407"/>
      <c r="BL127" s="407"/>
      <c r="BM127" s="407"/>
      <c r="BN127" s="407"/>
      <c r="BO127" s="407"/>
      <c r="BP127" s="407"/>
      <c r="BQ127" s="407"/>
      <c r="BR127" s="407"/>
      <c r="BS127" s="407"/>
      <c r="BT127" s="407"/>
      <c r="BU127" s="407"/>
      <c r="BV127" s="407"/>
      <c r="BW127" s="407"/>
      <c r="BX127" s="407"/>
      <c r="BY127" s="407"/>
      <c r="BZ127" s="407"/>
      <c r="CA127" s="407"/>
      <c r="CB127" s="407"/>
      <c r="CC127" s="407"/>
      <c r="CD127" s="407"/>
      <c r="CE127" s="407"/>
      <c r="CF127" s="407"/>
      <c r="CG127" s="407"/>
      <c r="CH127" s="407"/>
      <c r="CI127" s="407"/>
      <c r="CJ127" s="407"/>
      <c r="CK127" s="407"/>
      <c r="CL127" s="407"/>
      <c r="CM127" s="407"/>
      <c r="CN127" s="407"/>
      <c r="CO127" s="407"/>
      <c r="CP127" s="407"/>
      <c r="CQ127" s="407"/>
      <c r="CR127" s="407"/>
      <c r="CS127" s="407"/>
      <c r="CT127" s="407"/>
      <c r="CU127" s="407"/>
      <c r="CV127" s="407"/>
      <c r="CW127" s="407"/>
      <c r="CX127" s="407"/>
      <c r="CY127" s="407"/>
      <c r="CZ127" s="407"/>
      <c r="DA127" s="407"/>
      <c r="DB127" s="407"/>
      <c r="DC127" s="407"/>
      <c r="DD127" s="407"/>
      <c r="DE127" s="407"/>
      <c r="DF127" s="407"/>
      <c r="DG127" s="407"/>
      <c r="DH127" s="407"/>
      <c r="DI127" s="407"/>
      <c r="DJ127" s="407"/>
      <c r="DK127" s="407"/>
      <c r="DL127" s="412">
        <f t="shared" si="107"/>
        <v>0</v>
      </c>
      <c r="DM127" s="412" t="e">
        <f t="shared" si="107"/>
        <v>#REF!</v>
      </c>
      <c r="DN127" s="412" t="e">
        <f t="shared" si="107"/>
        <v>#REF!</v>
      </c>
      <c r="DO127" s="412">
        <f t="shared" si="107"/>
        <v>0</v>
      </c>
      <c r="DP127" s="412">
        <f t="shared" si="107"/>
        <v>0</v>
      </c>
      <c r="DQ127" s="413">
        <f t="shared" si="107"/>
        <v>0</v>
      </c>
      <c r="DR127" s="413">
        <f t="shared" si="107"/>
        <v>0</v>
      </c>
      <c r="DS127" s="413">
        <f t="shared" si="107"/>
        <v>0</v>
      </c>
    </row>
    <row r="128" spans="1:131" ht="12">
      <c r="A128" s="407"/>
      <c r="B128" s="407"/>
      <c r="C128" s="407"/>
      <c r="D128" s="407"/>
      <c r="E128" s="407"/>
      <c r="F128" s="407"/>
      <c r="G128" s="407"/>
      <c r="H128" s="407"/>
      <c r="I128" s="407"/>
      <c r="J128" s="407"/>
      <c r="K128" s="407"/>
      <c r="L128" s="407"/>
      <c r="M128" s="407"/>
      <c r="N128" s="407"/>
      <c r="O128" s="407"/>
      <c r="P128" s="407"/>
      <c r="Q128" s="407"/>
      <c r="R128" s="407"/>
      <c r="S128" s="407"/>
      <c r="T128" s="407"/>
      <c r="U128" s="407"/>
      <c r="V128" s="407"/>
      <c r="W128" s="407"/>
      <c r="X128" s="407"/>
      <c r="Y128" s="407"/>
      <c r="Z128" s="407"/>
      <c r="AA128" s="407"/>
      <c r="AB128" s="407"/>
      <c r="AC128" s="407"/>
      <c r="AD128" s="407"/>
      <c r="AE128" s="407"/>
      <c r="AF128" s="407"/>
      <c r="AG128" s="407"/>
      <c r="AH128" s="407"/>
      <c r="AI128" s="407"/>
      <c r="AJ128" s="407"/>
      <c r="AK128" s="407"/>
      <c r="AL128" s="407"/>
      <c r="AM128" s="407"/>
      <c r="AN128" s="407"/>
      <c r="AO128" s="407"/>
      <c r="AP128" s="407"/>
      <c r="AQ128" s="407"/>
      <c r="AR128" s="407"/>
      <c r="AS128" s="407"/>
      <c r="AT128" s="407"/>
      <c r="AU128" s="407"/>
      <c r="AV128" s="407"/>
      <c r="AW128" s="407"/>
      <c r="AX128" s="407"/>
      <c r="AY128" s="407"/>
      <c r="AZ128" s="407"/>
      <c r="BA128" s="407"/>
      <c r="BB128" s="407"/>
      <c r="BC128" s="407"/>
      <c r="BD128" s="407"/>
      <c r="BE128" s="407"/>
      <c r="BF128" s="407"/>
      <c r="BG128" s="407"/>
      <c r="BH128" s="407"/>
      <c r="BI128" s="407"/>
      <c r="BJ128" s="407"/>
      <c r="BK128" s="407"/>
      <c r="BL128" s="407"/>
      <c r="BM128" s="407"/>
      <c r="BN128" s="407"/>
      <c r="BO128" s="407"/>
      <c r="BP128" s="407"/>
      <c r="BQ128" s="407"/>
      <c r="BR128" s="407"/>
      <c r="BS128" s="407"/>
      <c r="BT128" s="407"/>
      <c r="BU128" s="407"/>
      <c r="BV128" s="407"/>
      <c r="BW128" s="407"/>
      <c r="BX128" s="407"/>
      <c r="BY128" s="407"/>
      <c r="BZ128" s="407"/>
      <c r="CA128" s="407"/>
      <c r="CB128" s="407"/>
      <c r="CC128" s="407"/>
      <c r="CD128" s="407"/>
      <c r="CE128" s="407"/>
      <c r="CF128" s="407"/>
      <c r="CG128" s="407"/>
      <c r="CH128" s="407"/>
      <c r="CI128" s="407"/>
      <c r="CJ128" s="407"/>
      <c r="CK128" s="407"/>
      <c r="CL128" s="407"/>
      <c r="CM128" s="407"/>
      <c r="CN128" s="407"/>
      <c r="CO128" s="407"/>
      <c r="CP128" s="407"/>
      <c r="CQ128" s="407"/>
      <c r="CR128" s="407"/>
      <c r="CS128" s="407"/>
      <c r="CT128" s="407"/>
      <c r="CU128" s="407"/>
      <c r="CV128" s="407"/>
      <c r="CW128" s="407"/>
      <c r="CX128" s="407"/>
      <c r="CY128" s="407"/>
      <c r="CZ128" s="407"/>
      <c r="DA128" s="407"/>
      <c r="DB128" s="407"/>
      <c r="DC128" s="407"/>
      <c r="DD128" s="407"/>
      <c r="DE128" s="407"/>
      <c r="DF128" s="407"/>
      <c r="DG128" s="407"/>
      <c r="DH128" s="407"/>
      <c r="DI128" s="407"/>
      <c r="DJ128" s="407"/>
      <c r="DK128" s="407"/>
      <c r="DL128" s="412">
        <f t="shared" si="107"/>
        <v>-409.89999999996508</v>
      </c>
      <c r="DM128" s="412" t="e">
        <f t="shared" si="107"/>
        <v>#REF!</v>
      </c>
      <c r="DN128" s="412" t="e">
        <f t="shared" si="107"/>
        <v>#REF!</v>
      </c>
      <c r="DO128" s="412">
        <f t="shared" si="107"/>
        <v>-326.77160000000731</v>
      </c>
      <c r="DP128" s="412">
        <f t="shared" si="107"/>
        <v>0</v>
      </c>
      <c r="DQ128" s="413">
        <f t="shared" si="107"/>
        <v>-83.128399999986868</v>
      </c>
      <c r="DR128" s="413">
        <f t="shared" si="107"/>
        <v>-83.128400000045076</v>
      </c>
      <c r="DS128" s="413">
        <f t="shared" si="107"/>
        <v>0</v>
      </c>
    </row>
    <row r="129" spans="1:123" ht="12">
      <c r="A129" s="407"/>
      <c r="B129" s="407"/>
      <c r="C129" s="407"/>
      <c r="D129" s="407"/>
      <c r="E129" s="407"/>
      <c r="F129" s="407"/>
      <c r="G129" s="407"/>
      <c r="H129" s="407"/>
      <c r="I129" s="407"/>
      <c r="J129" s="407"/>
      <c r="K129" s="407"/>
      <c r="L129" s="407"/>
      <c r="M129" s="407"/>
      <c r="N129" s="407"/>
      <c r="O129" s="407"/>
      <c r="P129" s="407"/>
      <c r="Q129" s="407"/>
      <c r="R129" s="407"/>
      <c r="S129" s="407"/>
      <c r="T129" s="407"/>
      <c r="U129" s="407"/>
      <c r="V129" s="407"/>
      <c r="W129" s="407"/>
      <c r="X129" s="407"/>
      <c r="Y129" s="407"/>
      <c r="Z129" s="407"/>
      <c r="AA129" s="407"/>
      <c r="AB129" s="407"/>
      <c r="AC129" s="407"/>
      <c r="AD129" s="407"/>
      <c r="AE129" s="407"/>
      <c r="AF129" s="407"/>
      <c r="AG129" s="407"/>
      <c r="AH129" s="407"/>
      <c r="AI129" s="407"/>
      <c r="AJ129" s="407"/>
      <c r="AK129" s="407"/>
      <c r="AL129" s="407"/>
      <c r="AM129" s="407"/>
      <c r="AN129" s="407"/>
      <c r="AO129" s="407"/>
      <c r="AP129" s="407"/>
      <c r="AQ129" s="407"/>
      <c r="AR129" s="407"/>
      <c r="AS129" s="407"/>
      <c r="AT129" s="407"/>
      <c r="AU129" s="407"/>
      <c r="AV129" s="407"/>
      <c r="AW129" s="407"/>
      <c r="AX129" s="407"/>
      <c r="AY129" s="407"/>
      <c r="AZ129" s="407"/>
      <c r="BA129" s="407"/>
      <c r="BB129" s="407"/>
      <c r="BC129" s="407"/>
      <c r="BD129" s="407"/>
      <c r="BE129" s="407"/>
      <c r="BF129" s="407"/>
      <c r="BG129" s="407"/>
      <c r="BH129" s="407"/>
      <c r="BI129" s="407"/>
      <c r="BJ129" s="407"/>
      <c r="BK129" s="407"/>
      <c r="BL129" s="407"/>
      <c r="BM129" s="407"/>
      <c r="BN129" s="407"/>
      <c r="BO129" s="407"/>
      <c r="BP129" s="407"/>
      <c r="BQ129" s="407"/>
      <c r="BR129" s="407"/>
      <c r="BS129" s="407"/>
      <c r="BT129" s="407"/>
      <c r="BU129" s="407"/>
      <c r="BV129" s="407"/>
      <c r="BW129" s="407"/>
      <c r="BX129" s="407"/>
      <c r="BY129" s="407"/>
      <c r="BZ129" s="407"/>
      <c r="CA129" s="407"/>
      <c r="CB129" s="407"/>
      <c r="CC129" s="407"/>
      <c r="CD129" s="407"/>
      <c r="CE129" s="407"/>
      <c r="CF129" s="407"/>
      <c r="CG129" s="407"/>
      <c r="CH129" s="407"/>
      <c r="CI129" s="407"/>
      <c r="CJ129" s="407"/>
      <c r="CK129" s="407"/>
      <c r="CL129" s="407"/>
      <c r="CM129" s="407"/>
      <c r="CN129" s="407"/>
      <c r="CO129" s="407"/>
      <c r="CP129" s="407"/>
      <c r="CQ129" s="407"/>
      <c r="CR129" s="407"/>
      <c r="CS129" s="407"/>
      <c r="CT129" s="407"/>
      <c r="CU129" s="407"/>
      <c r="CV129" s="407"/>
      <c r="CW129" s="407"/>
      <c r="CX129" s="407"/>
      <c r="CY129" s="407"/>
      <c r="CZ129" s="407"/>
      <c r="DA129" s="407"/>
      <c r="DB129" s="407"/>
      <c r="DC129" s="407"/>
      <c r="DD129" s="407"/>
      <c r="DE129" s="407"/>
      <c r="DF129" s="407"/>
      <c r="DG129" s="407"/>
      <c r="DH129" s="407"/>
      <c r="DI129" s="407"/>
      <c r="DJ129" s="407"/>
      <c r="DK129" s="407"/>
      <c r="DL129" s="412">
        <f t="shared" si="107"/>
        <v>409.90000000001237</v>
      </c>
      <c r="DM129" s="412">
        <f t="shared" si="107"/>
        <v>409.90000000005057</v>
      </c>
      <c r="DN129" s="412">
        <f t="shared" si="107"/>
        <v>327.50999999999829</v>
      </c>
      <c r="DO129" s="412">
        <f t="shared" si="107"/>
        <v>326.77160000001868</v>
      </c>
      <c r="DP129" s="412">
        <f t="shared" si="107"/>
        <v>0</v>
      </c>
      <c r="DQ129" s="413">
        <f t="shared" si="107"/>
        <v>83.128400000021429</v>
      </c>
      <c r="DR129" s="413">
        <f t="shared" si="107"/>
        <v>83.128400000021429</v>
      </c>
      <c r="DS129" s="413">
        <f t="shared" si="107"/>
        <v>0</v>
      </c>
    </row>
    <row r="130" spans="1:123">
      <c r="A130" s="407"/>
      <c r="B130" s="407"/>
      <c r="C130" s="407"/>
      <c r="D130" s="407"/>
      <c r="E130" s="407"/>
      <c r="F130" s="407"/>
      <c r="G130" s="407"/>
      <c r="H130" s="407"/>
      <c r="I130" s="407"/>
      <c r="J130" s="407"/>
      <c r="K130" s="407"/>
      <c r="L130" s="407"/>
      <c r="M130" s="407"/>
      <c r="N130" s="407"/>
      <c r="O130" s="407"/>
      <c r="P130" s="407"/>
      <c r="Q130" s="407"/>
      <c r="R130" s="407"/>
      <c r="S130" s="407"/>
      <c r="T130" s="407"/>
      <c r="U130" s="407"/>
      <c r="V130" s="407"/>
      <c r="W130" s="407"/>
      <c r="X130" s="407"/>
      <c r="Y130" s="407"/>
      <c r="Z130" s="407"/>
      <c r="AA130" s="407"/>
      <c r="AB130" s="407"/>
      <c r="AC130" s="407"/>
      <c r="AD130" s="407"/>
      <c r="AE130" s="407"/>
      <c r="AF130" s="407"/>
      <c r="AG130" s="407"/>
      <c r="AH130" s="407"/>
      <c r="AI130" s="407"/>
      <c r="AJ130" s="407"/>
      <c r="AK130" s="407"/>
      <c r="AL130" s="407"/>
      <c r="AM130" s="407"/>
      <c r="AN130" s="407"/>
      <c r="AO130" s="407"/>
      <c r="AP130" s="407"/>
      <c r="AQ130" s="407"/>
      <c r="AR130" s="407"/>
      <c r="AS130" s="407"/>
      <c r="AT130" s="407"/>
      <c r="AU130" s="407"/>
      <c r="AV130" s="407"/>
      <c r="AW130" s="407"/>
      <c r="AX130" s="407"/>
      <c r="AY130" s="407"/>
      <c r="AZ130" s="407"/>
      <c r="BA130" s="407"/>
      <c r="BB130" s="407"/>
      <c r="BC130" s="407"/>
      <c r="BD130" s="407"/>
      <c r="BE130" s="407"/>
      <c r="BF130" s="407"/>
      <c r="BG130" s="407"/>
      <c r="BH130" s="407"/>
      <c r="BI130" s="407"/>
      <c r="BJ130" s="407"/>
      <c r="BK130" s="407"/>
      <c r="BL130" s="407"/>
      <c r="BM130" s="407"/>
      <c r="BN130" s="407"/>
      <c r="BO130" s="407"/>
      <c r="BP130" s="407"/>
      <c r="BQ130" s="407"/>
      <c r="BR130" s="407"/>
      <c r="BS130" s="407"/>
      <c r="BT130" s="407"/>
      <c r="BU130" s="407"/>
      <c r="BV130" s="407"/>
      <c r="BW130" s="407"/>
      <c r="BX130" s="407"/>
      <c r="BY130" s="407"/>
      <c r="BZ130" s="407"/>
      <c r="CA130" s="407"/>
      <c r="CB130" s="407"/>
      <c r="CC130" s="407"/>
      <c r="CD130" s="407"/>
      <c r="CE130" s="407"/>
      <c r="CF130" s="407"/>
      <c r="CG130" s="407"/>
      <c r="CH130" s="407"/>
      <c r="CI130" s="407"/>
      <c r="CJ130" s="407"/>
      <c r="CK130" s="407"/>
      <c r="CL130" s="407"/>
      <c r="CM130" s="407"/>
      <c r="CN130" s="407"/>
      <c r="CO130" s="407"/>
      <c r="CP130" s="407"/>
      <c r="CQ130" s="407"/>
      <c r="CR130" s="407"/>
      <c r="CS130" s="407"/>
      <c r="CT130" s="407"/>
      <c r="CU130" s="407"/>
      <c r="CV130" s="407"/>
      <c r="CW130" s="407"/>
      <c r="CX130" s="407"/>
      <c r="CY130" s="407"/>
      <c r="CZ130" s="407"/>
      <c r="DA130" s="407"/>
      <c r="DB130" s="407"/>
      <c r="DC130" s="407"/>
      <c r="DD130" s="407"/>
      <c r="DE130" s="407"/>
      <c r="DF130" s="407"/>
      <c r="DG130" s="407"/>
      <c r="DH130" s="407"/>
      <c r="DI130" s="407"/>
      <c r="DJ130" s="407"/>
      <c r="DK130" s="407"/>
      <c r="DL130" s="411"/>
      <c r="DM130" s="411"/>
      <c r="DN130" s="411"/>
      <c r="DO130" s="411"/>
      <c r="DP130" s="411"/>
      <c r="DQ130" s="411"/>
      <c r="DR130" s="411"/>
      <c r="DS130" s="411"/>
    </row>
    <row r="131" spans="1:123">
      <c r="A131" s="407"/>
      <c r="B131" s="407"/>
      <c r="C131" s="407"/>
      <c r="D131" s="407"/>
      <c r="E131" s="407"/>
      <c r="F131" s="407"/>
      <c r="G131" s="407"/>
      <c r="H131" s="407"/>
      <c r="I131" s="407"/>
      <c r="J131" s="407"/>
      <c r="K131" s="407"/>
      <c r="L131" s="407"/>
      <c r="M131" s="407"/>
      <c r="N131" s="407"/>
      <c r="O131" s="407"/>
      <c r="P131" s="407"/>
      <c r="Q131" s="407"/>
      <c r="R131" s="407"/>
      <c r="S131" s="407"/>
      <c r="T131" s="407"/>
      <c r="U131" s="407"/>
      <c r="V131" s="407"/>
      <c r="W131" s="407"/>
      <c r="X131" s="407"/>
      <c r="Y131" s="407"/>
      <c r="Z131" s="407"/>
      <c r="AA131" s="407"/>
      <c r="AB131" s="407"/>
      <c r="AC131" s="407"/>
      <c r="AD131" s="407"/>
      <c r="AE131" s="407"/>
      <c r="AF131" s="407"/>
      <c r="AG131" s="407"/>
      <c r="AH131" s="407"/>
      <c r="AI131" s="407"/>
      <c r="AJ131" s="407"/>
      <c r="AK131" s="407"/>
      <c r="AL131" s="407"/>
      <c r="AM131" s="407"/>
      <c r="AN131" s="407"/>
      <c r="AO131" s="407"/>
      <c r="AP131" s="407"/>
      <c r="AQ131" s="407"/>
      <c r="AR131" s="407"/>
      <c r="AS131" s="407"/>
      <c r="AT131" s="407"/>
      <c r="AU131" s="407"/>
      <c r="AV131" s="407"/>
      <c r="AW131" s="407"/>
      <c r="AX131" s="407"/>
      <c r="AY131" s="407"/>
      <c r="AZ131" s="407"/>
      <c r="BA131" s="407"/>
      <c r="BB131" s="407"/>
      <c r="BC131" s="407"/>
      <c r="BD131" s="407"/>
      <c r="BE131" s="407"/>
      <c r="BF131" s="407"/>
      <c r="BG131" s="407"/>
      <c r="BH131" s="407"/>
      <c r="BI131" s="407"/>
      <c r="BJ131" s="407"/>
      <c r="BK131" s="407"/>
      <c r="BL131" s="407"/>
      <c r="BM131" s="407"/>
      <c r="BN131" s="407"/>
      <c r="BO131" s="407"/>
      <c r="BP131" s="407"/>
      <c r="BQ131" s="407"/>
      <c r="BR131" s="407"/>
      <c r="BS131" s="407"/>
      <c r="BT131" s="407"/>
      <c r="BU131" s="407"/>
      <c r="BV131" s="407"/>
      <c r="BW131" s="407"/>
      <c r="BX131" s="407"/>
      <c r="BY131" s="407"/>
      <c r="BZ131" s="407"/>
      <c r="CA131" s="407"/>
      <c r="CB131" s="407"/>
      <c r="CC131" s="407"/>
      <c r="CD131" s="407"/>
      <c r="CE131" s="407"/>
      <c r="CF131" s="407"/>
      <c r="CG131" s="407"/>
      <c r="CH131" s="407"/>
      <c r="CI131" s="407"/>
      <c r="CJ131" s="407"/>
      <c r="CK131" s="407"/>
      <c r="CL131" s="407"/>
      <c r="CM131" s="407"/>
      <c r="CN131" s="407"/>
      <c r="CO131" s="407"/>
      <c r="CP131" s="407"/>
      <c r="CQ131" s="407"/>
      <c r="CR131" s="407"/>
      <c r="CS131" s="407"/>
      <c r="CT131" s="407"/>
      <c r="CU131" s="407"/>
      <c r="CV131" s="407"/>
      <c r="CW131" s="407"/>
      <c r="CX131" s="407"/>
      <c r="CY131" s="407"/>
      <c r="CZ131" s="407"/>
      <c r="DA131" s="407"/>
      <c r="DB131" s="407"/>
      <c r="DC131" s="407"/>
      <c r="DD131" s="407"/>
      <c r="DE131" s="407"/>
      <c r="DF131" s="407"/>
      <c r="DG131" s="407"/>
      <c r="DH131" s="407"/>
      <c r="DI131" s="407"/>
      <c r="DJ131" s="407"/>
      <c r="DK131" s="407"/>
      <c r="DL131" s="407"/>
      <c r="DM131" s="407"/>
      <c r="DN131" s="407"/>
      <c r="DO131" s="407"/>
      <c r="DP131" s="407"/>
      <c r="DQ131" s="407"/>
      <c r="DR131" s="407"/>
      <c r="DS131" s="407"/>
    </row>
    <row r="132" spans="1:123">
      <c r="A132" s="407"/>
      <c r="B132" s="407"/>
      <c r="C132" s="407"/>
      <c r="D132" s="407"/>
      <c r="E132" s="407"/>
      <c r="F132" s="407"/>
      <c r="G132" s="407"/>
      <c r="H132" s="407"/>
      <c r="I132" s="407"/>
      <c r="J132" s="407"/>
      <c r="K132" s="407"/>
      <c r="L132" s="407"/>
      <c r="M132" s="407"/>
      <c r="N132" s="407"/>
      <c r="O132" s="407"/>
      <c r="P132" s="407"/>
      <c r="Q132" s="407"/>
      <c r="R132" s="407"/>
      <c r="S132" s="407"/>
      <c r="T132" s="407"/>
      <c r="U132" s="407"/>
      <c r="V132" s="407"/>
      <c r="W132" s="407"/>
      <c r="X132" s="407"/>
      <c r="Y132" s="407"/>
      <c r="Z132" s="407"/>
      <c r="AA132" s="407"/>
      <c r="AB132" s="407"/>
      <c r="AC132" s="407"/>
      <c r="AD132" s="407"/>
      <c r="AE132" s="407"/>
      <c r="AF132" s="407"/>
      <c r="AG132" s="407"/>
      <c r="AH132" s="407"/>
      <c r="AI132" s="407"/>
      <c r="AJ132" s="407"/>
      <c r="AK132" s="407"/>
      <c r="AL132" s="407"/>
      <c r="AM132" s="407"/>
      <c r="AN132" s="407"/>
      <c r="AO132" s="407"/>
      <c r="AP132" s="407"/>
      <c r="AQ132" s="407"/>
      <c r="AR132" s="407"/>
      <c r="AS132" s="407"/>
      <c r="AT132" s="407"/>
      <c r="AU132" s="407"/>
      <c r="AV132" s="407"/>
      <c r="AW132" s="407"/>
      <c r="AX132" s="407"/>
      <c r="AY132" s="407"/>
      <c r="AZ132" s="407"/>
      <c r="BA132" s="407"/>
      <c r="BB132" s="407"/>
      <c r="BC132" s="407"/>
      <c r="BD132" s="407"/>
      <c r="BE132" s="407"/>
      <c r="BF132" s="407"/>
      <c r="BG132" s="407"/>
      <c r="BH132" s="407"/>
      <c r="BI132" s="407"/>
      <c r="BJ132" s="407"/>
      <c r="BK132" s="407"/>
      <c r="BL132" s="407"/>
      <c r="BM132" s="407"/>
      <c r="BN132" s="407"/>
      <c r="BO132" s="407"/>
      <c r="BP132" s="407"/>
      <c r="BQ132" s="407"/>
      <c r="BR132" s="407"/>
      <c r="BS132" s="407"/>
      <c r="BT132" s="407"/>
      <c r="BU132" s="407"/>
      <c r="BV132" s="407"/>
      <c r="BW132" s="407"/>
      <c r="BX132" s="407"/>
      <c r="BY132" s="407"/>
      <c r="BZ132" s="407"/>
      <c r="CA132" s="407"/>
      <c r="CB132" s="407"/>
      <c r="CC132" s="407"/>
      <c r="CD132" s="407"/>
      <c r="CE132" s="407"/>
      <c r="CF132" s="407"/>
      <c r="CG132" s="407"/>
      <c r="CH132" s="407"/>
      <c r="CI132" s="407"/>
      <c r="CJ132" s="407"/>
      <c r="CK132" s="407"/>
      <c r="CL132" s="407"/>
      <c r="CM132" s="407"/>
      <c r="CN132" s="407"/>
      <c r="CO132" s="407"/>
      <c r="CP132" s="407"/>
      <c r="CQ132" s="407"/>
      <c r="CR132" s="407"/>
      <c r="CS132" s="407"/>
      <c r="CT132" s="407"/>
      <c r="CU132" s="407"/>
      <c r="CV132" s="407"/>
      <c r="CW132" s="407"/>
      <c r="CX132" s="407"/>
      <c r="CY132" s="407"/>
      <c r="CZ132" s="407"/>
      <c r="DA132" s="407"/>
      <c r="DB132" s="407"/>
      <c r="DC132" s="407"/>
      <c r="DD132" s="407"/>
      <c r="DE132" s="407"/>
      <c r="DF132" s="407"/>
      <c r="DG132" s="407"/>
      <c r="DH132" s="407"/>
      <c r="DI132" s="407"/>
      <c r="DJ132" s="407"/>
      <c r="DK132" s="407"/>
      <c r="DL132" s="407"/>
      <c r="DM132" s="407"/>
      <c r="DN132" s="407"/>
      <c r="DO132" s="407"/>
      <c r="DP132" s="407"/>
      <c r="DQ132" s="407"/>
      <c r="DR132" s="407"/>
      <c r="DS132" s="407"/>
    </row>
    <row r="133" spans="1:123">
      <c r="A133" s="407"/>
      <c r="B133" s="407"/>
      <c r="C133" s="407"/>
      <c r="D133" s="407"/>
      <c r="E133" s="407"/>
      <c r="F133" s="407"/>
      <c r="G133" s="407"/>
      <c r="H133" s="407"/>
      <c r="I133" s="407"/>
      <c r="J133" s="407"/>
      <c r="K133" s="407"/>
      <c r="L133" s="407"/>
      <c r="M133" s="407"/>
      <c r="N133" s="407"/>
      <c r="O133" s="407"/>
      <c r="P133" s="407"/>
      <c r="Q133" s="407"/>
      <c r="R133" s="407"/>
      <c r="S133" s="407"/>
      <c r="T133" s="407"/>
      <c r="U133" s="407"/>
      <c r="V133" s="407"/>
      <c r="W133" s="407"/>
      <c r="X133" s="407"/>
      <c r="Y133" s="407"/>
      <c r="Z133" s="407"/>
      <c r="AA133" s="407"/>
      <c r="AB133" s="407"/>
      <c r="AC133" s="407"/>
      <c r="AD133" s="407"/>
      <c r="AE133" s="407"/>
      <c r="AF133" s="407"/>
      <c r="AG133" s="407"/>
      <c r="AH133" s="407"/>
      <c r="AI133" s="407"/>
      <c r="AJ133" s="407"/>
      <c r="AK133" s="407"/>
      <c r="AL133" s="407"/>
      <c r="AM133" s="407"/>
      <c r="AN133" s="407"/>
      <c r="AO133" s="407"/>
      <c r="AP133" s="407"/>
      <c r="AQ133" s="407"/>
      <c r="AR133" s="407"/>
      <c r="AS133" s="407"/>
      <c r="AT133" s="407"/>
      <c r="AU133" s="407"/>
      <c r="AV133" s="407"/>
      <c r="AW133" s="407"/>
      <c r="AX133" s="407"/>
      <c r="AY133" s="407"/>
      <c r="AZ133" s="407"/>
      <c r="BA133" s="407"/>
      <c r="BB133" s="407"/>
      <c r="BC133" s="407"/>
      <c r="BD133" s="407"/>
      <c r="BE133" s="407"/>
      <c r="BF133" s="407"/>
      <c r="BG133" s="407"/>
      <c r="BH133" s="407"/>
      <c r="BI133" s="407"/>
      <c r="BJ133" s="407"/>
      <c r="BK133" s="407"/>
      <c r="BL133" s="407"/>
      <c r="BM133" s="407"/>
      <c r="BN133" s="407"/>
      <c r="BO133" s="407"/>
      <c r="BP133" s="407"/>
      <c r="BQ133" s="407"/>
      <c r="BR133" s="407"/>
      <c r="BS133" s="407"/>
      <c r="BT133" s="407"/>
      <c r="BU133" s="407"/>
      <c r="BV133" s="407"/>
      <c r="BW133" s="407"/>
      <c r="BX133" s="407"/>
      <c r="BY133" s="407"/>
      <c r="BZ133" s="407"/>
      <c r="CA133" s="407"/>
      <c r="CB133" s="407"/>
      <c r="CC133" s="407"/>
      <c r="CD133" s="407"/>
      <c r="CE133" s="407"/>
      <c r="CF133" s="407"/>
      <c r="CG133" s="407"/>
      <c r="CH133" s="407"/>
      <c r="CI133" s="407"/>
      <c r="CJ133" s="407"/>
      <c r="CK133" s="407"/>
      <c r="CL133" s="407"/>
      <c r="CM133" s="407"/>
      <c r="CN133" s="407"/>
      <c r="CO133" s="407"/>
      <c r="CP133" s="407"/>
      <c r="CQ133" s="407"/>
      <c r="CR133" s="407"/>
      <c r="CS133" s="407"/>
      <c r="CT133" s="407"/>
      <c r="CU133" s="407"/>
      <c r="CV133" s="407"/>
      <c r="CW133" s="407"/>
      <c r="CX133" s="407"/>
      <c r="CY133" s="407"/>
      <c r="CZ133" s="407"/>
      <c r="DA133" s="407"/>
      <c r="DB133" s="407"/>
      <c r="DC133" s="407"/>
      <c r="DD133" s="407"/>
      <c r="DE133" s="407"/>
      <c r="DF133" s="407"/>
      <c r="DG133" s="407"/>
      <c r="DH133" s="407"/>
      <c r="DI133" s="407"/>
      <c r="DJ133" s="407"/>
      <c r="DK133" s="407"/>
      <c r="DL133" s="407"/>
      <c r="DM133" s="407"/>
      <c r="DN133" s="407"/>
      <c r="DO133" s="407"/>
      <c r="DP133" s="407"/>
      <c r="DQ133" s="407"/>
      <c r="DR133" s="407"/>
      <c r="DS133" s="407"/>
    </row>
    <row r="134" spans="1:123">
      <c r="A134" s="407"/>
      <c r="B134" s="407"/>
      <c r="C134" s="407"/>
      <c r="D134" s="407"/>
      <c r="E134" s="407"/>
      <c r="F134" s="407"/>
      <c r="G134" s="407"/>
      <c r="H134" s="407"/>
      <c r="I134" s="407"/>
      <c r="J134" s="407"/>
      <c r="K134" s="407"/>
      <c r="L134" s="407"/>
      <c r="M134" s="407"/>
      <c r="N134" s="407"/>
      <c r="O134" s="407"/>
      <c r="P134" s="407"/>
      <c r="Q134" s="407"/>
      <c r="R134" s="407"/>
      <c r="S134" s="407"/>
      <c r="T134" s="407"/>
      <c r="U134" s="407"/>
      <c r="V134" s="407"/>
      <c r="W134" s="407"/>
      <c r="X134" s="407"/>
      <c r="Y134" s="407"/>
      <c r="Z134" s="407"/>
      <c r="AA134" s="407"/>
      <c r="AB134" s="407"/>
      <c r="AC134" s="407"/>
      <c r="AD134" s="407"/>
      <c r="AE134" s="407"/>
      <c r="AF134" s="407"/>
      <c r="AG134" s="407"/>
      <c r="AH134" s="407"/>
      <c r="AI134" s="407"/>
      <c r="AJ134" s="407"/>
      <c r="AK134" s="407"/>
      <c r="AL134" s="407"/>
      <c r="AM134" s="407"/>
      <c r="AN134" s="407"/>
      <c r="AO134" s="407"/>
      <c r="AP134" s="407"/>
      <c r="AQ134" s="407"/>
      <c r="AR134" s="407"/>
      <c r="AS134" s="407"/>
      <c r="AT134" s="407"/>
      <c r="AU134" s="407"/>
      <c r="AV134" s="407"/>
      <c r="AW134" s="407"/>
      <c r="AX134" s="407"/>
      <c r="AY134" s="407"/>
      <c r="AZ134" s="407"/>
      <c r="BA134" s="407"/>
      <c r="BB134" s="407"/>
      <c r="BC134" s="407"/>
      <c r="BD134" s="407"/>
      <c r="BE134" s="407"/>
      <c r="BF134" s="407"/>
      <c r="BG134" s="407"/>
      <c r="BH134" s="407"/>
      <c r="BI134" s="407"/>
      <c r="BJ134" s="407"/>
      <c r="BK134" s="407"/>
      <c r="BL134" s="407"/>
      <c r="BM134" s="407"/>
      <c r="BN134" s="407"/>
      <c r="BO134" s="407"/>
      <c r="BP134" s="407"/>
      <c r="BQ134" s="407"/>
      <c r="BR134" s="407"/>
      <c r="BS134" s="407"/>
      <c r="BT134" s="407"/>
      <c r="BU134" s="407"/>
      <c r="BV134" s="407"/>
      <c r="BW134" s="407"/>
      <c r="BX134" s="407"/>
      <c r="BY134" s="407"/>
      <c r="BZ134" s="407"/>
      <c r="CA134" s="407"/>
      <c r="CB134" s="407"/>
      <c r="CC134" s="407"/>
      <c r="CD134" s="407"/>
      <c r="CE134" s="407"/>
      <c r="CF134" s="407"/>
      <c r="CG134" s="407"/>
      <c r="CH134" s="407"/>
      <c r="CI134" s="407"/>
      <c r="CJ134" s="407"/>
      <c r="CK134" s="407"/>
      <c r="CL134" s="407"/>
      <c r="CM134" s="407"/>
      <c r="CN134" s="407"/>
      <c r="CO134" s="407"/>
      <c r="CP134" s="407"/>
      <c r="CQ134" s="407"/>
      <c r="CR134" s="407"/>
      <c r="CS134" s="407"/>
      <c r="CT134" s="407"/>
      <c r="CU134" s="407"/>
      <c r="CV134" s="407"/>
      <c r="CW134" s="407"/>
      <c r="CX134" s="407"/>
      <c r="CY134" s="407"/>
      <c r="CZ134" s="407"/>
      <c r="DA134" s="407"/>
      <c r="DB134" s="407"/>
      <c r="DC134" s="407"/>
      <c r="DD134" s="407"/>
      <c r="DE134" s="407"/>
      <c r="DF134" s="407"/>
      <c r="DG134" s="407"/>
      <c r="DH134" s="407"/>
      <c r="DI134" s="407"/>
      <c r="DJ134" s="407"/>
      <c r="DK134" s="407"/>
      <c r="DL134" s="407"/>
      <c r="DM134" s="407"/>
      <c r="DN134" s="407"/>
      <c r="DO134" s="407"/>
      <c r="DP134" s="407"/>
      <c r="DQ134" s="407"/>
      <c r="DR134" s="407"/>
      <c r="DS134" s="407"/>
    </row>
    <row r="135" spans="1:123">
      <c r="A135" s="407"/>
      <c r="B135" s="407"/>
      <c r="C135" s="407"/>
      <c r="D135" s="407"/>
      <c r="E135" s="407"/>
      <c r="F135" s="407"/>
      <c r="G135" s="407"/>
      <c r="H135" s="407"/>
      <c r="I135" s="407"/>
      <c r="J135" s="407"/>
      <c r="K135" s="407"/>
      <c r="L135" s="407"/>
      <c r="M135" s="407"/>
      <c r="N135" s="407"/>
      <c r="O135" s="407"/>
      <c r="P135" s="407"/>
      <c r="Q135" s="407"/>
      <c r="R135" s="407"/>
      <c r="S135" s="407"/>
      <c r="T135" s="407"/>
      <c r="U135" s="407"/>
      <c r="V135" s="407"/>
      <c r="W135" s="407"/>
      <c r="X135" s="407"/>
      <c r="Y135" s="407"/>
      <c r="Z135" s="407"/>
      <c r="AA135" s="407"/>
      <c r="AB135" s="407"/>
      <c r="AC135" s="407"/>
      <c r="AD135" s="407"/>
      <c r="AE135" s="407"/>
      <c r="AF135" s="407"/>
      <c r="AG135" s="407"/>
      <c r="AH135" s="407"/>
      <c r="AI135" s="407"/>
      <c r="AJ135" s="407"/>
      <c r="AK135" s="407"/>
      <c r="AL135" s="407"/>
      <c r="AM135" s="407"/>
      <c r="AN135" s="407"/>
      <c r="AO135" s="407"/>
      <c r="AP135" s="407"/>
      <c r="AQ135" s="407"/>
      <c r="AR135" s="407"/>
      <c r="AS135" s="407"/>
      <c r="AT135" s="407"/>
      <c r="AU135" s="407"/>
      <c r="AV135" s="407"/>
      <c r="AW135" s="407"/>
      <c r="AX135" s="407"/>
      <c r="AY135" s="407"/>
      <c r="AZ135" s="407"/>
      <c r="BA135" s="407"/>
      <c r="BB135" s="407"/>
      <c r="BC135" s="407"/>
      <c r="BD135" s="407"/>
      <c r="BE135" s="407"/>
      <c r="BF135" s="407"/>
      <c r="BG135" s="407"/>
      <c r="BH135" s="407"/>
      <c r="BI135" s="407"/>
      <c r="BJ135" s="407"/>
      <c r="BK135" s="407"/>
      <c r="BL135" s="407"/>
      <c r="BM135" s="407"/>
      <c r="BN135" s="407"/>
      <c r="BO135" s="407"/>
      <c r="BP135" s="407"/>
      <c r="BQ135" s="407"/>
      <c r="BR135" s="407"/>
      <c r="BS135" s="407"/>
      <c r="BT135" s="407"/>
      <c r="BU135" s="407"/>
      <c r="BV135" s="407"/>
      <c r="BW135" s="407"/>
      <c r="BX135" s="407"/>
      <c r="BY135" s="407"/>
      <c r="BZ135" s="407"/>
      <c r="CA135" s="407"/>
      <c r="CB135" s="407"/>
      <c r="CC135" s="407"/>
      <c r="CD135" s="407"/>
      <c r="CE135" s="407"/>
      <c r="CF135" s="407"/>
      <c r="CG135" s="407"/>
      <c r="CH135" s="407"/>
      <c r="CI135" s="407"/>
      <c r="CJ135" s="407"/>
      <c r="CK135" s="407"/>
      <c r="CL135" s="407"/>
      <c r="CM135" s="407"/>
      <c r="CN135" s="407"/>
      <c r="CO135" s="407"/>
      <c r="CP135" s="407"/>
      <c r="CQ135" s="407"/>
      <c r="CR135" s="407"/>
      <c r="CS135" s="407"/>
      <c r="CT135" s="407"/>
      <c r="CU135" s="407"/>
      <c r="CV135" s="407"/>
      <c r="CW135" s="407"/>
      <c r="CX135" s="407"/>
      <c r="CY135" s="407"/>
      <c r="CZ135" s="407"/>
      <c r="DA135" s="407"/>
      <c r="DB135" s="407"/>
      <c r="DC135" s="407"/>
      <c r="DD135" s="407"/>
      <c r="DE135" s="407"/>
      <c r="DF135" s="407"/>
      <c r="DG135" s="407"/>
      <c r="DH135" s="407"/>
      <c r="DI135" s="407"/>
      <c r="DJ135" s="407"/>
      <c r="DK135" s="407"/>
      <c r="DL135" s="407"/>
      <c r="DM135" s="407"/>
      <c r="DN135" s="407"/>
      <c r="DO135" s="407"/>
      <c r="DP135" s="407"/>
      <c r="DQ135" s="407"/>
      <c r="DR135" s="407"/>
      <c r="DS135" s="407"/>
    </row>
    <row r="136" spans="1:123">
      <c r="A136" s="407"/>
      <c r="B136" s="407"/>
      <c r="C136" s="407"/>
      <c r="D136" s="407"/>
      <c r="E136" s="407"/>
      <c r="F136" s="407"/>
      <c r="G136" s="407"/>
      <c r="H136" s="407"/>
      <c r="I136" s="407"/>
      <c r="J136" s="407"/>
      <c r="K136" s="407"/>
      <c r="L136" s="407"/>
      <c r="M136" s="407"/>
      <c r="N136" s="407"/>
      <c r="O136" s="407"/>
      <c r="P136" s="407"/>
      <c r="Q136" s="407"/>
      <c r="R136" s="407"/>
      <c r="S136" s="407"/>
      <c r="T136" s="407"/>
      <c r="U136" s="407"/>
      <c r="V136" s="407"/>
      <c r="W136" s="407"/>
      <c r="X136" s="407"/>
      <c r="Y136" s="407"/>
      <c r="Z136" s="407"/>
      <c r="AA136" s="407"/>
      <c r="AB136" s="407"/>
      <c r="AC136" s="407"/>
      <c r="AD136" s="407"/>
      <c r="AE136" s="407"/>
      <c r="AF136" s="407"/>
      <c r="AG136" s="407"/>
      <c r="AH136" s="407"/>
      <c r="AI136" s="407"/>
      <c r="AJ136" s="407"/>
      <c r="AK136" s="407"/>
      <c r="AL136" s="407"/>
      <c r="AM136" s="407"/>
      <c r="AN136" s="407"/>
      <c r="AO136" s="407"/>
      <c r="AP136" s="407"/>
      <c r="AQ136" s="407"/>
      <c r="AR136" s="407"/>
      <c r="AS136" s="407"/>
      <c r="AT136" s="407"/>
      <c r="AU136" s="407"/>
      <c r="AV136" s="407"/>
      <c r="AW136" s="407"/>
      <c r="AX136" s="407"/>
      <c r="AY136" s="407"/>
      <c r="AZ136" s="407"/>
      <c r="BA136" s="407"/>
      <c r="BB136" s="407"/>
      <c r="BC136" s="407"/>
      <c r="BD136" s="407"/>
      <c r="BE136" s="407"/>
      <c r="BF136" s="407"/>
      <c r="BG136" s="407"/>
      <c r="BH136" s="407"/>
      <c r="BI136" s="407"/>
      <c r="BJ136" s="407"/>
      <c r="BK136" s="407"/>
      <c r="BL136" s="407"/>
      <c r="BM136" s="407"/>
      <c r="BN136" s="407"/>
      <c r="BO136" s="407"/>
      <c r="BP136" s="407"/>
      <c r="BQ136" s="407"/>
      <c r="BR136" s="407"/>
      <c r="BS136" s="407"/>
      <c r="BT136" s="407"/>
      <c r="BU136" s="407"/>
      <c r="BV136" s="407"/>
      <c r="BW136" s="407"/>
      <c r="BX136" s="407"/>
      <c r="BY136" s="407"/>
      <c r="BZ136" s="407"/>
      <c r="CA136" s="407"/>
      <c r="CB136" s="407"/>
      <c r="CC136" s="407"/>
      <c r="CD136" s="407"/>
      <c r="CE136" s="407"/>
      <c r="CF136" s="407"/>
      <c r="CG136" s="407"/>
      <c r="CH136" s="407"/>
      <c r="CI136" s="407"/>
      <c r="CJ136" s="407"/>
      <c r="CK136" s="407"/>
      <c r="CL136" s="407"/>
      <c r="CM136" s="407"/>
      <c r="CN136" s="407"/>
      <c r="CO136" s="407"/>
      <c r="CP136" s="407"/>
      <c r="CQ136" s="407"/>
      <c r="CR136" s="407"/>
      <c r="CS136" s="407"/>
      <c r="CT136" s="407"/>
      <c r="CU136" s="407"/>
      <c r="CV136" s="407"/>
      <c r="CW136" s="407"/>
      <c r="CX136" s="407"/>
      <c r="CY136" s="407"/>
      <c r="CZ136" s="407"/>
      <c r="DA136" s="407"/>
      <c r="DB136" s="407"/>
      <c r="DC136" s="407"/>
      <c r="DD136" s="407"/>
      <c r="DE136" s="407"/>
      <c r="DF136" s="407"/>
      <c r="DG136" s="407"/>
      <c r="DH136" s="407"/>
      <c r="DI136" s="407"/>
      <c r="DJ136" s="407"/>
      <c r="DK136" s="407"/>
      <c r="DL136" s="407"/>
      <c r="DM136" s="407"/>
      <c r="DN136" s="407"/>
      <c r="DO136" s="407"/>
      <c r="DP136" s="407"/>
      <c r="DQ136" s="407"/>
      <c r="DR136" s="407"/>
      <c r="DS136" s="407"/>
    </row>
    <row r="137" spans="1:123">
      <c r="A137" s="407"/>
      <c r="B137" s="407"/>
      <c r="C137" s="407"/>
      <c r="D137" s="407"/>
      <c r="E137" s="407"/>
      <c r="F137" s="407"/>
      <c r="G137" s="407"/>
      <c r="H137" s="407"/>
      <c r="I137" s="407"/>
      <c r="J137" s="407"/>
      <c r="K137" s="407"/>
      <c r="L137" s="407"/>
      <c r="M137" s="407"/>
      <c r="N137" s="407"/>
      <c r="O137" s="407"/>
      <c r="P137" s="407"/>
      <c r="Q137" s="407"/>
      <c r="R137" s="407"/>
      <c r="S137" s="407"/>
      <c r="T137" s="407"/>
      <c r="U137" s="407"/>
      <c r="V137" s="407"/>
      <c r="W137" s="407"/>
      <c r="X137" s="407"/>
      <c r="Y137" s="407"/>
      <c r="Z137" s="407"/>
      <c r="AA137" s="407"/>
      <c r="AB137" s="407"/>
      <c r="AC137" s="407"/>
      <c r="AD137" s="407"/>
      <c r="AE137" s="407"/>
      <c r="AF137" s="407"/>
      <c r="AG137" s="407"/>
      <c r="AH137" s="407"/>
      <c r="AI137" s="407"/>
      <c r="AJ137" s="407"/>
      <c r="AK137" s="407"/>
      <c r="AL137" s="407"/>
      <c r="AM137" s="407"/>
      <c r="AN137" s="407"/>
      <c r="AO137" s="407"/>
      <c r="AP137" s="407"/>
      <c r="AQ137" s="407"/>
      <c r="AR137" s="407"/>
      <c r="AS137" s="407"/>
      <c r="AT137" s="407"/>
      <c r="AU137" s="407"/>
      <c r="AV137" s="407"/>
      <c r="AW137" s="407"/>
      <c r="AX137" s="407"/>
      <c r="AY137" s="407"/>
      <c r="AZ137" s="407"/>
      <c r="BA137" s="407"/>
      <c r="BB137" s="407"/>
      <c r="BC137" s="407"/>
      <c r="BD137" s="407"/>
      <c r="BE137" s="407"/>
      <c r="BF137" s="407"/>
      <c r="BG137" s="407"/>
      <c r="BH137" s="407"/>
      <c r="BI137" s="407"/>
      <c r="BJ137" s="407"/>
      <c r="BK137" s="407"/>
      <c r="BL137" s="407"/>
      <c r="BM137" s="407"/>
      <c r="BN137" s="407"/>
      <c r="BO137" s="407"/>
      <c r="BP137" s="407"/>
      <c r="BQ137" s="407"/>
      <c r="BR137" s="407"/>
      <c r="BS137" s="407"/>
      <c r="BT137" s="407"/>
      <c r="BU137" s="407"/>
      <c r="BV137" s="407"/>
      <c r="BW137" s="407"/>
      <c r="BX137" s="407"/>
      <c r="BY137" s="407"/>
      <c r="BZ137" s="407"/>
      <c r="CA137" s="407"/>
      <c r="CB137" s="407"/>
      <c r="CC137" s="407"/>
      <c r="CD137" s="407"/>
      <c r="CE137" s="407"/>
      <c r="CF137" s="407"/>
      <c r="CG137" s="407"/>
      <c r="CH137" s="407"/>
      <c r="CI137" s="407"/>
      <c r="CJ137" s="407"/>
      <c r="CK137" s="407"/>
      <c r="CL137" s="407"/>
      <c r="CM137" s="407"/>
      <c r="CN137" s="407"/>
      <c r="CO137" s="407"/>
      <c r="CP137" s="407"/>
      <c r="CQ137" s="407"/>
      <c r="CR137" s="407"/>
      <c r="CS137" s="407"/>
      <c r="CT137" s="407"/>
      <c r="CU137" s="407"/>
      <c r="CV137" s="407"/>
      <c r="CW137" s="407"/>
      <c r="CX137" s="407"/>
      <c r="CY137" s="407"/>
      <c r="CZ137" s="407"/>
      <c r="DA137" s="407"/>
      <c r="DB137" s="407"/>
      <c r="DC137" s="407"/>
      <c r="DD137" s="407"/>
      <c r="DE137" s="407"/>
      <c r="DF137" s="407"/>
      <c r="DG137" s="407"/>
      <c r="DH137" s="407"/>
      <c r="DI137" s="407"/>
      <c r="DJ137" s="407"/>
      <c r="DK137" s="407"/>
      <c r="DL137" s="407"/>
      <c r="DM137" s="407"/>
      <c r="DN137" s="407"/>
      <c r="DO137" s="407"/>
      <c r="DP137" s="407"/>
      <c r="DQ137" s="407"/>
      <c r="DR137" s="407"/>
      <c r="DS137" s="407"/>
    </row>
    <row r="138" spans="1:123">
      <c r="A138" s="407"/>
      <c r="B138" s="407"/>
      <c r="C138" s="407"/>
      <c r="D138" s="407"/>
      <c r="E138" s="407"/>
      <c r="F138" s="407"/>
      <c r="G138" s="407"/>
      <c r="H138" s="407"/>
      <c r="I138" s="407"/>
      <c r="J138" s="407"/>
      <c r="K138" s="407"/>
      <c r="L138" s="407"/>
      <c r="M138" s="407"/>
      <c r="N138" s="407"/>
      <c r="O138" s="407"/>
      <c r="P138" s="407"/>
      <c r="Q138" s="407"/>
      <c r="R138" s="407"/>
      <c r="S138" s="407"/>
      <c r="T138" s="407"/>
      <c r="U138" s="407"/>
      <c r="V138" s="407"/>
      <c r="W138" s="407"/>
      <c r="X138" s="407"/>
      <c r="Y138" s="407"/>
      <c r="Z138" s="407"/>
      <c r="AA138" s="407"/>
      <c r="AB138" s="407"/>
      <c r="AC138" s="407"/>
      <c r="AD138" s="407"/>
      <c r="AE138" s="407"/>
      <c r="AF138" s="407"/>
      <c r="AG138" s="407"/>
      <c r="AH138" s="407"/>
      <c r="AI138" s="407"/>
      <c r="AJ138" s="407"/>
      <c r="AK138" s="407"/>
      <c r="AL138" s="407"/>
      <c r="AM138" s="407"/>
      <c r="AN138" s="407"/>
      <c r="AO138" s="407"/>
      <c r="AP138" s="407"/>
      <c r="AQ138" s="407"/>
      <c r="AR138" s="407"/>
      <c r="AS138" s="407"/>
      <c r="AT138" s="407"/>
      <c r="AU138" s="407"/>
      <c r="AV138" s="407"/>
      <c r="AW138" s="407"/>
      <c r="AX138" s="407"/>
      <c r="AY138" s="407"/>
      <c r="AZ138" s="407"/>
      <c r="BA138" s="407"/>
      <c r="BB138" s="407"/>
      <c r="BC138" s="407"/>
      <c r="BD138" s="407"/>
      <c r="BE138" s="407"/>
      <c r="BF138" s="407"/>
      <c r="BG138" s="407"/>
      <c r="BH138" s="407"/>
      <c r="BI138" s="407"/>
      <c r="BJ138" s="407"/>
      <c r="BK138" s="407"/>
      <c r="BL138" s="407"/>
      <c r="BM138" s="407"/>
      <c r="BN138" s="407"/>
      <c r="BO138" s="407"/>
      <c r="BP138" s="407"/>
      <c r="BQ138" s="407"/>
      <c r="BR138" s="407"/>
      <c r="BS138" s="407"/>
      <c r="BT138" s="407"/>
      <c r="BU138" s="407"/>
      <c r="BV138" s="407"/>
      <c r="BW138" s="407"/>
      <c r="BX138" s="407"/>
      <c r="BY138" s="407"/>
      <c r="BZ138" s="407"/>
      <c r="CA138" s="407"/>
      <c r="CB138" s="407"/>
      <c r="CC138" s="407"/>
      <c r="CD138" s="407"/>
      <c r="CE138" s="407"/>
      <c r="CF138" s="407"/>
      <c r="CG138" s="407"/>
      <c r="CH138" s="407"/>
      <c r="CI138" s="407"/>
      <c r="CJ138" s="407"/>
      <c r="CK138" s="407"/>
      <c r="CL138" s="407"/>
      <c r="CM138" s="407"/>
      <c r="CN138" s="407"/>
      <c r="CO138" s="407"/>
      <c r="CP138" s="407"/>
      <c r="CQ138" s="407"/>
      <c r="CR138" s="407"/>
      <c r="CS138" s="407"/>
      <c r="CT138" s="407"/>
      <c r="CU138" s="407"/>
      <c r="CV138" s="407"/>
      <c r="CW138" s="407"/>
      <c r="CX138" s="407"/>
      <c r="CY138" s="407"/>
      <c r="CZ138" s="407"/>
      <c r="DA138" s="407"/>
      <c r="DB138" s="407"/>
      <c r="DC138" s="407"/>
      <c r="DD138" s="407"/>
      <c r="DE138" s="407"/>
      <c r="DF138" s="407"/>
      <c r="DG138" s="407"/>
      <c r="DH138" s="407"/>
      <c r="DI138" s="407"/>
      <c r="DJ138" s="407"/>
      <c r="DK138" s="407"/>
      <c r="DL138" s="407"/>
      <c r="DM138" s="407"/>
      <c r="DN138" s="407"/>
      <c r="DO138" s="407"/>
      <c r="DP138" s="407"/>
      <c r="DQ138" s="407"/>
      <c r="DR138" s="407"/>
      <c r="DS138" s="407"/>
    </row>
    <row r="139" spans="1:123" ht="12.75">
      <c r="A139" s="407"/>
      <c r="B139" s="407"/>
      <c r="C139" s="407"/>
      <c r="D139" s="407"/>
      <c r="E139" s="407"/>
      <c r="F139" s="407"/>
      <c r="G139" s="407"/>
      <c r="H139" s="407"/>
      <c r="I139" s="407"/>
      <c r="J139" s="407"/>
      <c r="K139" s="407"/>
      <c r="L139" s="407"/>
      <c r="M139" s="407"/>
      <c r="N139" s="407"/>
      <c r="O139" s="407"/>
      <c r="P139" s="407"/>
      <c r="Q139" s="407"/>
      <c r="R139" s="407"/>
      <c r="S139" s="407"/>
      <c r="T139" s="407"/>
      <c r="U139" s="407"/>
      <c r="V139" s="407"/>
      <c r="W139" s="407"/>
      <c r="X139" s="407"/>
      <c r="Y139" s="407"/>
      <c r="Z139" s="407"/>
      <c r="AA139" s="407"/>
      <c r="AB139" s="407"/>
      <c r="AC139" s="407"/>
      <c r="AD139" s="407"/>
      <c r="AE139" s="407"/>
      <c r="AF139" s="407"/>
      <c r="AG139" s="407"/>
      <c r="AH139" s="407"/>
      <c r="AI139" s="407"/>
      <c r="AJ139" s="407"/>
      <c r="AK139" s="407"/>
      <c r="AL139" s="407"/>
      <c r="AM139" s="407"/>
      <c r="AN139" s="407"/>
      <c r="AO139" s="407"/>
      <c r="AP139" s="407"/>
      <c r="AQ139" s="407"/>
      <c r="AR139" s="407"/>
      <c r="AS139" s="407"/>
      <c r="AT139" s="407"/>
      <c r="AU139" s="407"/>
      <c r="AV139" s="407"/>
      <c r="AW139" s="407"/>
      <c r="AX139" s="407"/>
      <c r="AY139" s="407"/>
      <c r="AZ139" s="407"/>
      <c r="BA139" s="407"/>
      <c r="BB139" s="407"/>
      <c r="BC139" s="407"/>
      <c r="BD139" s="407"/>
      <c r="BE139" s="407"/>
      <c r="BF139" s="407"/>
      <c r="BG139" s="407"/>
      <c r="BH139" s="407"/>
      <c r="BI139" s="407"/>
      <c r="BJ139" s="407"/>
      <c r="BK139" s="407"/>
      <c r="BL139" s="407"/>
      <c r="BM139" s="407"/>
      <c r="BN139" s="407"/>
      <c r="BO139" s="407"/>
      <c r="BP139" s="407"/>
      <c r="BQ139" s="407"/>
      <c r="BR139" s="407"/>
      <c r="BS139" s="407"/>
      <c r="BT139" s="407"/>
      <c r="BU139" s="407"/>
      <c r="BV139" s="407"/>
      <c r="BW139" s="407"/>
      <c r="BX139" s="407"/>
      <c r="BY139" s="407"/>
      <c r="BZ139" s="407"/>
      <c r="CA139" s="407"/>
      <c r="CB139" s="407"/>
      <c r="CC139" s="407"/>
      <c r="CD139" s="407"/>
      <c r="CE139" s="407"/>
      <c r="CF139" s="407"/>
      <c r="CG139" s="407"/>
      <c r="CH139" s="407"/>
      <c r="CI139" s="407"/>
      <c r="CJ139" s="407"/>
      <c r="CK139" s="407"/>
      <c r="CL139" s="407"/>
      <c r="CM139" s="407"/>
      <c r="CN139" s="407"/>
      <c r="CO139" s="407"/>
      <c r="CP139" s="407"/>
      <c r="CQ139" s="407"/>
      <c r="CR139" s="407"/>
      <c r="CS139" s="407"/>
      <c r="CT139" s="407"/>
      <c r="CU139" s="407"/>
      <c r="CV139" s="407"/>
      <c r="CW139" s="407"/>
      <c r="CX139" s="407"/>
      <c r="CY139" s="407"/>
      <c r="CZ139" s="407"/>
      <c r="DA139" s="407"/>
      <c r="DB139" s="407"/>
      <c r="DC139" s="407"/>
      <c r="DD139" s="407"/>
      <c r="DE139" s="407"/>
      <c r="DF139" s="407"/>
      <c r="DG139" s="407"/>
      <c r="DH139" s="407"/>
      <c r="DI139" s="407"/>
      <c r="DJ139" s="407"/>
      <c r="DK139" s="407"/>
      <c r="DL139" s="407"/>
      <c r="DM139" s="407"/>
      <c r="DN139" s="414"/>
      <c r="DO139" s="407"/>
      <c r="DP139" s="407"/>
      <c r="DQ139" s="407"/>
      <c r="DR139" s="407"/>
      <c r="DS139" s="407"/>
    </row>
    <row r="140" spans="1:123">
      <c r="A140" s="407"/>
      <c r="B140" s="407"/>
      <c r="C140" s="407"/>
      <c r="D140" s="407"/>
      <c r="E140" s="407"/>
      <c r="F140" s="407"/>
      <c r="G140" s="407"/>
      <c r="H140" s="407"/>
      <c r="I140" s="407"/>
      <c r="J140" s="407"/>
      <c r="K140" s="407"/>
      <c r="L140" s="407"/>
      <c r="M140" s="407"/>
      <c r="N140" s="407"/>
      <c r="O140" s="407"/>
      <c r="P140" s="407"/>
      <c r="Q140" s="407"/>
      <c r="R140" s="407"/>
      <c r="S140" s="407"/>
      <c r="T140" s="407"/>
      <c r="U140" s="407"/>
      <c r="V140" s="407"/>
      <c r="W140" s="407"/>
      <c r="X140" s="407"/>
      <c r="Y140" s="407"/>
      <c r="Z140" s="407"/>
      <c r="AA140" s="407"/>
      <c r="AB140" s="407"/>
      <c r="AC140" s="407"/>
      <c r="AD140" s="407"/>
      <c r="AE140" s="407"/>
      <c r="AF140" s="407"/>
      <c r="AG140" s="407"/>
      <c r="AH140" s="407"/>
      <c r="AI140" s="407"/>
      <c r="AJ140" s="407"/>
      <c r="AK140" s="407"/>
      <c r="AL140" s="407"/>
      <c r="AM140" s="407"/>
      <c r="AN140" s="407"/>
      <c r="AO140" s="407"/>
      <c r="AP140" s="407"/>
      <c r="AQ140" s="407"/>
      <c r="AR140" s="407"/>
      <c r="AS140" s="407"/>
      <c r="AT140" s="407"/>
      <c r="AU140" s="407"/>
      <c r="AV140" s="407"/>
      <c r="AW140" s="407"/>
      <c r="AX140" s="407"/>
      <c r="AY140" s="407"/>
      <c r="AZ140" s="407"/>
      <c r="BA140" s="407"/>
      <c r="BB140" s="407"/>
      <c r="BC140" s="407"/>
      <c r="BD140" s="407"/>
      <c r="BE140" s="407"/>
      <c r="BF140" s="407"/>
      <c r="BG140" s="407"/>
      <c r="BH140" s="407"/>
      <c r="BI140" s="407"/>
      <c r="BJ140" s="407"/>
      <c r="BK140" s="407"/>
      <c r="BL140" s="407"/>
      <c r="BM140" s="407"/>
      <c r="BN140" s="407"/>
      <c r="BO140" s="407"/>
      <c r="BP140" s="407"/>
      <c r="BQ140" s="407"/>
      <c r="BR140" s="407"/>
      <c r="BS140" s="407"/>
      <c r="BT140" s="407"/>
      <c r="BU140" s="407"/>
      <c r="BV140" s="407"/>
      <c r="BW140" s="407"/>
      <c r="BX140" s="407"/>
      <c r="BY140" s="407"/>
      <c r="BZ140" s="407"/>
      <c r="CA140" s="407"/>
      <c r="CB140" s="407"/>
      <c r="CC140" s="407"/>
      <c r="CD140" s="407"/>
      <c r="CE140" s="407"/>
      <c r="CF140" s="407"/>
      <c r="CG140" s="407"/>
      <c r="CH140" s="407"/>
      <c r="CI140" s="407"/>
      <c r="CJ140" s="407"/>
      <c r="CK140" s="407"/>
      <c r="CL140" s="407"/>
      <c r="CM140" s="407"/>
      <c r="CN140" s="407"/>
      <c r="CO140" s="407"/>
      <c r="CP140" s="407"/>
      <c r="CQ140" s="407"/>
      <c r="CR140" s="407"/>
      <c r="CS140" s="407"/>
      <c r="CT140" s="407"/>
      <c r="CU140" s="407"/>
      <c r="CV140" s="407"/>
      <c r="CW140" s="407"/>
      <c r="CX140" s="407"/>
      <c r="CY140" s="407"/>
      <c r="CZ140" s="407"/>
      <c r="DA140" s="407"/>
      <c r="DB140" s="407"/>
      <c r="DC140" s="407"/>
      <c r="DD140" s="407"/>
      <c r="DE140" s="407"/>
      <c r="DF140" s="407"/>
      <c r="DG140" s="407"/>
      <c r="DH140" s="407"/>
      <c r="DI140" s="407"/>
      <c r="DJ140" s="407"/>
      <c r="DK140" s="407"/>
      <c r="DL140" s="407"/>
      <c r="DM140" s="407"/>
      <c r="DN140" s="407"/>
      <c r="DO140" s="407"/>
      <c r="DP140" s="407"/>
      <c r="DQ140" s="407"/>
      <c r="DR140" s="407"/>
      <c r="DS140" s="407"/>
    </row>
    <row r="141" spans="1:123">
      <c r="A141" s="407"/>
      <c r="B141" s="407"/>
      <c r="C141" s="407"/>
      <c r="D141" s="407"/>
      <c r="E141" s="407"/>
      <c r="F141" s="407"/>
      <c r="G141" s="407"/>
      <c r="H141" s="407"/>
      <c r="I141" s="407"/>
      <c r="J141" s="407"/>
      <c r="K141" s="407"/>
      <c r="L141" s="407"/>
      <c r="M141" s="407"/>
      <c r="N141" s="407"/>
      <c r="O141" s="407"/>
      <c r="P141" s="407"/>
      <c r="Q141" s="407"/>
      <c r="R141" s="407"/>
      <c r="S141" s="407"/>
      <c r="T141" s="407"/>
      <c r="U141" s="407"/>
      <c r="V141" s="407"/>
      <c r="W141" s="407"/>
      <c r="X141" s="407"/>
      <c r="Y141" s="407"/>
      <c r="Z141" s="407"/>
      <c r="AA141" s="407"/>
      <c r="AB141" s="407"/>
      <c r="AC141" s="407"/>
      <c r="AD141" s="407"/>
      <c r="AE141" s="407"/>
      <c r="AF141" s="407"/>
      <c r="AG141" s="407"/>
      <c r="AH141" s="407"/>
      <c r="AI141" s="407"/>
      <c r="AJ141" s="407"/>
      <c r="AK141" s="407"/>
      <c r="AL141" s="407"/>
      <c r="AM141" s="407"/>
      <c r="AN141" s="407"/>
      <c r="AO141" s="407"/>
      <c r="AP141" s="407"/>
      <c r="AQ141" s="407"/>
      <c r="AR141" s="407"/>
      <c r="AS141" s="407"/>
      <c r="AT141" s="407"/>
      <c r="AU141" s="407"/>
      <c r="AV141" s="407"/>
      <c r="AW141" s="407"/>
      <c r="AX141" s="407"/>
      <c r="AY141" s="407"/>
      <c r="AZ141" s="407"/>
      <c r="BA141" s="407"/>
      <c r="BB141" s="407"/>
      <c r="BC141" s="407"/>
      <c r="BD141" s="407"/>
      <c r="BE141" s="407"/>
      <c r="BF141" s="407"/>
      <c r="BG141" s="407"/>
      <c r="BH141" s="407"/>
      <c r="BI141" s="407"/>
      <c r="BJ141" s="407"/>
      <c r="BK141" s="407"/>
      <c r="BL141" s="407"/>
      <c r="BM141" s="407"/>
      <c r="BN141" s="407"/>
      <c r="BO141" s="407"/>
      <c r="BP141" s="407"/>
      <c r="BQ141" s="407"/>
      <c r="BR141" s="407"/>
      <c r="BS141" s="407"/>
      <c r="BT141" s="407"/>
      <c r="BU141" s="407"/>
      <c r="BV141" s="407"/>
      <c r="BW141" s="407"/>
      <c r="BX141" s="407"/>
      <c r="BY141" s="407"/>
      <c r="BZ141" s="407"/>
      <c r="CA141" s="407"/>
      <c r="CB141" s="407"/>
      <c r="CC141" s="407"/>
      <c r="CD141" s="407"/>
      <c r="CE141" s="407"/>
      <c r="CF141" s="407"/>
      <c r="CG141" s="407"/>
      <c r="CH141" s="407"/>
      <c r="CI141" s="407"/>
      <c r="CJ141" s="407"/>
      <c r="CK141" s="407"/>
      <c r="CL141" s="407"/>
      <c r="CM141" s="407"/>
      <c r="CN141" s="407"/>
      <c r="CO141" s="407"/>
      <c r="CP141" s="407"/>
      <c r="CQ141" s="407"/>
      <c r="CR141" s="407"/>
      <c r="CS141" s="407"/>
      <c r="CT141" s="407"/>
      <c r="CU141" s="407"/>
      <c r="CV141" s="407"/>
      <c r="CW141" s="407"/>
      <c r="CX141" s="407"/>
      <c r="CY141" s="407"/>
      <c r="CZ141" s="407"/>
      <c r="DA141" s="407"/>
      <c r="DB141" s="407"/>
      <c r="DC141" s="407"/>
      <c r="DD141" s="407"/>
      <c r="DE141" s="407"/>
      <c r="DF141" s="407"/>
      <c r="DG141" s="407"/>
      <c r="DH141" s="407"/>
      <c r="DI141" s="407"/>
      <c r="DJ141" s="407"/>
      <c r="DK141" s="407"/>
      <c r="DL141" s="407"/>
      <c r="DM141" s="407"/>
      <c r="DN141" s="407"/>
      <c r="DO141" s="407"/>
      <c r="DP141" s="407"/>
      <c r="DQ141" s="407"/>
      <c r="DR141" s="407"/>
      <c r="DS141" s="407"/>
    </row>
    <row r="142" spans="1:123">
      <c r="A142" s="407"/>
      <c r="B142" s="407"/>
      <c r="C142" s="407"/>
      <c r="D142" s="407"/>
      <c r="E142" s="407"/>
      <c r="F142" s="407"/>
      <c r="G142" s="407"/>
      <c r="H142" s="407"/>
      <c r="I142" s="407"/>
      <c r="J142" s="407"/>
      <c r="K142" s="407"/>
      <c r="L142" s="407"/>
      <c r="M142" s="407"/>
      <c r="N142" s="407"/>
      <c r="O142" s="407"/>
      <c r="P142" s="407"/>
      <c r="Q142" s="407"/>
      <c r="R142" s="407"/>
      <c r="S142" s="407"/>
      <c r="T142" s="407"/>
      <c r="U142" s="407"/>
      <c r="V142" s="407"/>
      <c r="W142" s="407"/>
      <c r="X142" s="407"/>
      <c r="Y142" s="407"/>
      <c r="Z142" s="407"/>
      <c r="AA142" s="407"/>
      <c r="AB142" s="407"/>
      <c r="AC142" s="407"/>
      <c r="AD142" s="407"/>
      <c r="AE142" s="407"/>
      <c r="AF142" s="407"/>
      <c r="AG142" s="407"/>
      <c r="AH142" s="407"/>
      <c r="AI142" s="407"/>
      <c r="AJ142" s="407"/>
      <c r="AK142" s="407"/>
      <c r="AL142" s="407"/>
      <c r="AM142" s="407"/>
      <c r="AN142" s="407"/>
      <c r="AO142" s="407"/>
      <c r="AP142" s="407"/>
      <c r="AQ142" s="407"/>
      <c r="AR142" s="407"/>
      <c r="AS142" s="407"/>
      <c r="AT142" s="407"/>
      <c r="AU142" s="407"/>
      <c r="AV142" s="407"/>
      <c r="AW142" s="407"/>
      <c r="AX142" s="407"/>
      <c r="AY142" s="407"/>
      <c r="AZ142" s="407"/>
      <c r="BA142" s="407"/>
      <c r="BB142" s="407"/>
      <c r="BC142" s="407"/>
      <c r="BD142" s="407"/>
      <c r="BE142" s="407"/>
      <c r="BF142" s="407"/>
      <c r="BG142" s="407"/>
      <c r="BH142" s="407"/>
      <c r="BI142" s="407"/>
      <c r="BJ142" s="407"/>
      <c r="BK142" s="407"/>
      <c r="BL142" s="407"/>
      <c r="BM142" s="407"/>
      <c r="BN142" s="407"/>
      <c r="BO142" s="407"/>
      <c r="BP142" s="407"/>
      <c r="BQ142" s="407"/>
      <c r="BR142" s="407"/>
      <c r="BS142" s="407"/>
      <c r="BT142" s="407"/>
      <c r="BU142" s="407"/>
      <c r="BV142" s="407"/>
      <c r="BW142" s="407"/>
      <c r="BX142" s="407"/>
      <c r="BY142" s="407"/>
      <c r="BZ142" s="407"/>
      <c r="CA142" s="407"/>
      <c r="CB142" s="407"/>
      <c r="CC142" s="407"/>
      <c r="CD142" s="407"/>
      <c r="CE142" s="407"/>
      <c r="CF142" s="407"/>
      <c r="CG142" s="407"/>
      <c r="CH142" s="407"/>
      <c r="CI142" s="407"/>
      <c r="CJ142" s="407"/>
      <c r="CK142" s="407"/>
      <c r="CL142" s="407"/>
      <c r="CM142" s="407"/>
      <c r="CN142" s="407"/>
      <c r="CO142" s="407"/>
      <c r="CP142" s="407"/>
      <c r="CQ142" s="407"/>
      <c r="CR142" s="407"/>
      <c r="CS142" s="407"/>
      <c r="CT142" s="407"/>
      <c r="CU142" s="407"/>
      <c r="CV142" s="407"/>
      <c r="CW142" s="407"/>
      <c r="CX142" s="407"/>
      <c r="CY142" s="407"/>
      <c r="CZ142" s="407"/>
      <c r="DA142" s="407"/>
      <c r="DB142" s="407"/>
      <c r="DC142" s="407"/>
      <c r="DD142" s="407"/>
      <c r="DE142" s="407"/>
      <c r="DF142" s="407"/>
      <c r="DG142" s="407"/>
      <c r="DH142" s="407"/>
      <c r="DI142" s="407"/>
      <c r="DJ142" s="407"/>
      <c r="DK142" s="407"/>
      <c r="DL142" s="407"/>
      <c r="DM142" s="407"/>
      <c r="DN142" s="407"/>
      <c r="DO142" s="407"/>
      <c r="DP142" s="407"/>
      <c r="DQ142" s="407"/>
      <c r="DR142" s="407"/>
      <c r="DS142" s="407"/>
    </row>
    <row r="143" spans="1:123">
      <c r="A143" s="407"/>
      <c r="B143" s="407"/>
      <c r="C143" s="407"/>
      <c r="D143" s="407"/>
      <c r="E143" s="407"/>
      <c r="F143" s="407"/>
      <c r="G143" s="407"/>
      <c r="H143" s="407"/>
      <c r="I143" s="407"/>
      <c r="J143" s="407"/>
      <c r="K143" s="407"/>
      <c r="L143" s="407"/>
      <c r="M143" s="407"/>
      <c r="N143" s="407"/>
      <c r="O143" s="407"/>
      <c r="P143" s="407"/>
      <c r="Q143" s="407"/>
      <c r="R143" s="407"/>
      <c r="S143" s="407"/>
      <c r="T143" s="407"/>
      <c r="U143" s="407"/>
      <c r="V143" s="407"/>
      <c r="W143" s="407"/>
      <c r="X143" s="407"/>
      <c r="Y143" s="407"/>
      <c r="Z143" s="407"/>
      <c r="AA143" s="407"/>
      <c r="AB143" s="407"/>
      <c r="AC143" s="407"/>
      <c r="AD143" s="407"/>
      <c r="AE143" s="407"/>
      <c r="AF143" s="407"/>
      <c r="AG143" s="407"/>
      <c r="AH143" s="407"/>
      <c r="AI143" s="407"/>
      <c r="AJ143" s="407"/>
      <c r="AK143" s="407"/>
      <c r="AL143" s="407"/>
      <c r="AM143" s="407"/>
      <c r="AN143" s="407"/>
      <c r="AO143" s="407"/>
      <c r="AP143" s="407"/>
      <c r="AQ143" s="407"/>
      <c r="AR143" s="407"/>
      <c r="AS143" s="407"/>
      <c r="AT143" s="407"/>
      <c r="AU143" s="407"/>
      <c r="AV143" s="407"/>
      <c r="AW143" s="407"/>
      <c r="AX143" s="407"/>
      <c r="AY143" s="407"/>
      <c r="AZ143" s="407"/>
      <c r="BA143" s="407"/>
      <c r="BB143" s="407"/>
      <c r="BC143" s="407"/>
      <c r="BD143" s="407"/>
      <c r="BE143" s="407"/>
      <c r="BF143" s="407"/>
      <c r="BG143" s="407"/>
      <c r="BH143" s="407"/>
      <c r="BI143" s="407"/>
      <c r="BJ143" s="407"/>
      <c r="BK143" s="407"/>
      <c r="BL143" s="407"/>
      <c r="BM143" s="407"/>
      <c r="BN143" s="407"/>
      <c r="BO143" s="407"/>
      <c r="BP143" s="407"/>
      <c r="BQ143" s="407"/>
      <c r="BR143" s="407"/>
      <c r="BS143" s="407"/>
      <c r="BT143" s="407"/>
      <c r="BU143" s="407"/>
      <c r="BV143" s="407"/>
      <c r="BW143" s="407"/>
      <c r="BX143" s="407"/>
      <c r="BY143" s="407"/>
      <c r="BZ143" s="407"/>
      <c r="CA143" s="407"/>
      <c r="CB143" s="407"/>
      <c r="CC143" s="407"/>
      <c r="CD143" s="407"/>
      <c r="CE143" s="407"/>
      <c r="CF143" s="407"/>
      <c r="CG143" s="407"/>
      <c r="CH143" s="407"/>
      <c r="CI143" s="407"/>
      <c r="CJ143" s="407"/>
      <c r="CK143" s="407"/>
      <c r="CL143" s="407"/>
      <c r="CM143" s="407"/>
      <c r="CN143" s="407"/>
      <c r="CO143" s="407"/>
      <c r="CP143" s="407"/>
      <c r="CQ143" s="407"/>
      <c r="CR143" s="407"/>
      <c r="CS143" s="407"/>
      <c r="CT143" s="407"/>
      <c r="CU143" s="407"/>
      <c r="CV143" s="407"/>
      <c r="CW143" s="407"/>
      <c r="CX143" s="407"/>
      <c r="CY143" s="407"/>
      <c r="CZ143" s="407"/>
      <c r="DA143" s="407"/>
      <c r="DB143" s="407"/>
      <c r="DC143" s="407"/>
      <c r="DD143" s="407"/>
      <c r="DE143" s="407"/>
      <c r="DF143" s="407"/>
      <c r="DG143" s="407"/>
      <c r="DH143" s="407"/>
      <c r="DI143" s="407"/>
      <c r="DJ143" s="407"/>
      <c r="DK143" s="407"/>
      <c r="DL143" s="407"/>
      <c r="DM143" s="407"/>
      <c r="DN143" s="407"/>
      <c r="DO143" s="407"/>
      <c r="DP143" s="407"/>
      <c r="DQ143" s="407"/>
      <c r="DR143" s="407"/>
      <c r="DS143" s="407"/>
    </row>
    <row r="144" spans="1:123">
      <c r="A144" s="407"/>
      <c r="B144" s="407"/>
      <c r="C144" s="407"/>
      <c r="D144" s="407"/>
      <c r="E144" s="407"/>
      <c r="F144" s="407"/>
      <c r="G144" s="407"/>
      <c r="H144" s="407"/>
      <c r="I144" s="407"/>
      <c r="J144" s="407"/>
      <c r="K144" s="407"/>
      <c r="L144" s="407"/>
      <c r="M144" s="407"/>
      <c r="N144" s="407"/>
      <c r="O144" s="407"/>
      <c r="P144" s="407"/>
      <c r="Q144" s="407"/>
      <c r="R144" s="407"/>
      <c r="S144" s="407"/>
      <c r="T144" s="407"/>
      <c r="U144" s="407"/>
      <c r="V144" s="407"/>
      <c r="W144" s="407"/>
      <c r="X144" s="407"/>
      <c r="Y144" s="407"/>
      <c r="Z144" s="407"/>
      <c r="AA144" s="407"/>
      <c r="AB144" s="407"/>
      <c r="AC144" s="407"/>
      <c r="AD144" s="407"/>
      <c r="AE144" s="407"/>
      <c r="AF144" s="407"/>
      <c r="AG144" s="407"/>
      <c r="AH144" s="407"/>
      <c r="AI144" s="407"/>
      <c r="AJ144" s="407"/>
      <c r="AK144" s="407"/>
      <c r="AL144" s="407"/>
      <c r="AM144" s="407"/>
      <c r="AN144" s="407"/>
      <c r="AO144" s="407"/>
      <c r="AP144" s="407"/>
      <c r="AQ144" s="407"/>
      <c r="AR144" s="407"/>
      <c r="AS144" s="407"/>
      <c r="AT144" s="407"/>
      <c r="AU144" s="407"/>
      <c r="AV144" s="407"/>
      <c r="AW144" s="407"/>
      <c r="AX144" s="407"/>
      <c r="AY144" s="407"/>
      <c r="AZ144" s="407"/>
      <c r="BA144" s="407"/>
      <c r="BB144" s="407"/>
      <c r="BC144" s="407"/>
      <c r="BD144" s="407"/>
      <c r="BE144" s="407"/>
      <c r="BF144" s="407"/>
      <c r="BG144" s="407"/>
      <c r="BH144" s="407"/>
      <c r="BI144" s="407"/>
      <c r="BJ144" s="407"/>
      <c r="BK144" s="407"/>
      <c r="BL144" s="407"/>
      <c r="BM144" s="407"/>
      <c r="BN144" s="407"/>
      <c r="BO144" s="407"/>
      <c r="BP144" s="407"/>
      <c r="BQ144" s="407"/>
      <c r="BR144" s="407"/>
      <c r="BS144" s="407"/>
      <c r="BT144" s="407"/>
      <c r="BU144" s="407"/>
      <c r="BV144" s="407"/>
      <c r="BW144" s="407"/>
      <c r="BX144" s="407"/>
      <c r="BY144" s="407"/>
      <c r="BZ144" s="407"/>
      <c r="CA144" s="407"/>
      <c r="CB144" s="407"/>
      <c r="CC144" s="407"/>
      <c r="CD144" s="407"/>
      <c r="CE144" s="407"/>
      <c r="CF144" s="407"/>
      <c r="CG144" s="407"/>
      <c r="CH144" s="407"/>
      <c r="CI144" s="407"/>
      <c r="CJ144" s="407"/>
      <c r="CK144" s="407"/>
      <c r="CL144" s="407"/>
      <c r="CM144" s="407"/>
      <c r="CN144" s="407"/>
      <c r="CO144" s="407"/>
      <c r="CP144" s="407"/>
      <c r="CQ144" s="407"/>
      <c r="CR144" s="407"/>
      <c r="CS144" s="407"/>
      <c r="CT144" s="407"/>
      <c r="CU144" s="407"/>
      <c r="CV144" s="407"/>
      <c r="CW144" s="407"/>
      <c r="CX144" s="407"/>
      <c r="CY144" s="407"/>
      <c r="CZ144" s="407"/>
      <c r="DA144" s="407"/>
      <c r="DB144" s="407"/>
      <c r="DC144" s="407"/>
      <c r="DD144" s="407"/>
      <c r="DE144" s="407"/>
      <c r="DF144" s="407"/>
      <c r="DG144" s="407"/>
      <c r="DH144" s="407"/>
      <c r="DI144" s="407"/>
      <c r="DJ144" s="407"/>
      <c r="DK144" s="407"/>
      <c r="DL144" s="407"/>
      <c r="DM144" s="407"/>
      <c r="DN144" s="407"/>
      <c r="DO144" s="407"/>
      <c r="DP144" s="407"/>
      <c r="DQ144" s="407"/>
      <c r="DR144" s="407"/>
      <c r="DS144" s="407"/>
    </row>
    <row r="145" spans="1:123">
      <c r="A145" s="407"/>
      <c r="B145" s="407"/>
      <c r="C145" s="407"/>
      <c r="D145" s="407"/>
      <c r="E145" s="407"/>
      <c r="F145" s="407"/>
      <c r="G145" s="407"/>
      <c r="H145" s="407"/>
      <c r="I145" s="407"/>
      <c r="J145" s="407"/>
      <c r="K145" s="407"/>
      <c r="L145" s="407"/>
      <c r="M145" s="407"/>
      <c r="N145" s="407"/>
      <c r="O145" s="407"/>
      <c r="P145" s="407"/>
      <c r="Q145" s="407"/>
      <c r="R145" s="407"/>
      <c r="S145" s="407"/>
      <c r="T145" s="407"/>
      <c r="U145" s="407"/>
      <c r="V145" s="407"/>
      <c r="W145" s="407"/>
      <c r="X145" s="407"/>
      <c r="Y145" s="407"/>
      <c r="Z145" s="407"/>
      <c r="AA145" s="407"/>
      <c r="AB145" s="407"/>
      <c r="AC145" s="407"/>
      <c r="AD145" s="407"/>
      <c r="AE145" s="407"/>
      <c r="AF145" s="407"/>
      <c r="AG145" s="407"/>
      <c r="AH145" s="407"/>
      <c r="AI145" s="407"/>
      <c r="AJ145" s="407"/>
      <c r="AK145" s="407"/>
      <c r="AL145" s="407"/>
      <c r="AM145" s="407"/>
      <c r="AN145" s="407"/>
      <c r="AO145" s="407"/>
      <c r="AP145" s="407"/>
      <c r="AQ145" s="407"/>
      <c r="AR145" s="407"/>
      <c r="AS145" s="407"/>
      <c r="AT145" s="407"/>
      <c r="AU145" s="407"/>
      <c r="AV145" s="407"/>
      <c r="AW145" s="407"/>
      <c r="AX145" s="407"/>
      <c r="AY145" s="407"/>
      <c r="AZ145" s="407"/>
      <c r="BA145" s="407"/>
      <c r="BB145" s="407"/>
      <c r="BC145" s="407"/>
      <c r="BD145" s="407"/>
      <c r="BE145" s="407"/>
      <c r="BF145" s="407"/>
      <c r="BG145" s="407"/>
      <c r="BH145" s="407"/>
      <c r="BI145" s="407"/>
      <c r="BJ145" s="407"/>
      <c r="BK145" s="407"/>
      <c r="BL145" s="407"/>
      <c r="BM145" s="407"/>
      <c r="BN145" s="407"/>
      <c r="BO145" s="407"/>
      <c r="BP145" s="407"/>
      <c r="BQ145" s="407"/>
      <c r="BR145" s="407"/>
      <c r="BS145" s="407"/>
      <c r="BT145" s="407"/>
      <c r="BU145" s="407"/>
      <c r="BV145" s="407"/>
      <c r="BW145" s="407"/>
      <c r="BX145" s="407"/>
      <c r="BY145" s="407"/>
      <c r="BZ145" s="407"/>
      <c r="CA145" s="407"/>
      <c r="CB145" s="407"/>
      <c r="CC145" s="407"/>
      <c r="CD145" s="407"/>
      <c r="CE145" s="407"/>
      <c r="CF145" s="407"/>
      <c r="CG145" s="407"/>
      <c r="CH145" s="407"/>
      <c r="CI145" s="407"/>
      <c r="CJ145" s="407"/>
      <c r="CK145" s="407"/>
      <c r="CL145" s="407"/>
      <c r="CM145" s="407"/>
      <c r="CN145" s="407"/>
      <c r="CO145" s="407"/>
      <c r="CP145" s="407"/>
      <c r="CQ145" s="407"/>
      <c r="CR145" s="407"/>
      <c r="CS145" s="407"/>
      <c r="CT145" s="407"/>
      <c r="CU145" s="407"/>
      <c r="CV145" s="407"/>
      <c r="CW145" s="407"/>
      <c r="CX145" s="407"/>
      <c r="CY145" s="407"/>
      <c r="CZ145" s="407"/>
      <c r="DA145" s="407"/>
      <c r="DB145" s="407"/>
      <c r="DC145" s="407"/>
      <c r="DD145" s="407"/>
      <c r="DE145" s="407"/>
      <c r="DF145" s="407"/>
      <c r="DG145" s="407"/>
      <c r="DH145" s="407"/>
      <c r="DI145" s="407"/>
      <c r="DJ145" s="407"/>
      <c r="DK145" s="407"/>
      <c r="DL145" s="411">
        <f>'[1]янв. 20'!D105+'[1]февр. 20'!D108+'[1]март. 20'!D108+[1]апр.20!D103+[1]май.20!D103+[1]июнь.20!D103+[1]июль.20!D103+[1]авг.20!D103+[1]сент.20!D103+[1]окт.20!D104+'[1]корр. нояб19-апр.20 Купол'!D104+'[1]корр. янв.-апр.20 РЖД'!D117+[1]нояб.20!D103+'[1]корр. март,май 20 РЖД'!D117+'СТОР. 2020 ГОД'!DL104</f>
        <v>1714870.9680000001</v>
      </c>
      <c r="DM145" s="411">
        <f>'[1]янв. 20'!E105+'[1]февр. 20'!E108+'[1]март. 20'!E108+[1]апр.20!E103+[1]май.20!E103+[1]июнь.20!E103+[1]июль.20!E103+[1]авг.20!E103+[1]сент.20!E103+[1]окт.20!E104+'[1]корр. нояб19-апр.20 Купол'!E104+'[1]корр. янв.-апр.20 РЖД'!E117+[1]нояб.20!E103+'[1]корр. март,май 20 РЖД'!E117+'СТОР. 2020 ГОД'!DM104</f>
        <v>1707500.5189999999</v>
      </c>
      <c r="DN145" s="411">
        <f>'[1]янв. 20'!F105+'[1]февр. 20'!F108+'[1]март. 20'!F108+[1]апр.20!F103+[1]май.20!F103+[1]июнь.20!F103+[1]июль.20!F103+[1]авг.20!F103+[1]сент.20!F103+[1]окт.20!F104+'[1]корр. нояб19-апр.20 Купол'!F104+'[1]корр. янв.-апр.20 РЖД'!F117+[1]нояб.20!F103+'[1]корр. март,май 20 РЖД'!F117+'СТОР. 2020 ГОД'!DN104</f>
        <v>138294.44696777288</v>
      </c>
      <c r="DO145" s="415">
        <f>DN146+DN145</f>
        <v>162865.39696777289</v>
      </c>
      <c r="DP145" s="407"/>
      <c r="DQ145" s="407">
        <f>DN145/DL145</f>
        <v>8.0644228952724842E-2</v>
      </c>
      <c r="DR145" s="407"/>
      <c r="DS145" s="407"/>
    </row>
    <row r="146" spans="1:123">
      <c r="A146" s="407"/>
      <c r="B146" s="407"/>
      <c r="C146" s="407"/>
      <c r="D146" s="407"/>
      <c r="E146" s="407"/>
      <c r="F146" s="407"/>
      <c r="G146" s="407"/>
      <c r="H146" s="407"/>
      <c r="I146" s="407"/>
      <c r="J146" s="407"/>
      <c r="K146" s="407"/>
      <c r="L146" s="407"/>
      <c r="M146" s="407"/>
      <c r="N146" s="407"/>
      <c r="O146" s="407"/>
      <c r="P146" s="407"/>
      <c r="Q146" s="407"/>
      <c r="R146" s="407"/>
      <c r="S146" s="407"/>
      <c r="T146" s="407"/>
      <c r="U146" s="407"/>
      <c r="V146" s="407"/>
      <c r="W146" s="407"/>
      <c r="X146" s="407"/>
      <c r="Y146" s="407"/>
      <c r="Z146" s="407"/>
      <c r="AA146" s="407"/>
      <c r="AB146" s="407"/>
      <c r="AC146" s="407"/>
      <c r="AD146" s="407"/>
      <c r="AE146" s="407"/>
      <c r="AF146" s="407"/>
      <c r="AG146" s="407"/>
      <c r="AH146" s="407"/>
      <c r="AI146" s="407"/>
      <c r="AJ146" s="407"/>
      <c r="AK146" s="407"/>
      <c r="AL146" s="407"/>
      <c r="AM146" s="407"/>
      <c r="AN146" s="407"/>
      <c r="AO146" s="407"/>
      <c r="AP146" s="407"/>
      <c r="AQ146" s="407"/>
      <c r="AR146" s="407"/>
      <c r="AS146" s="407"/>
      <c r="AT146" s="407"/>
      <c r="AU146" s="407"/>
      <c r="AV146" s="407"/>
      <c r="AW146" s="407"/>
      <c r="AX146" s="407"/>
      <c r="AY146" s="407"/>
      <c r="AZ146" s="407"/>
      <c r="BA146" s="407"/>
      <c r="BB146" s="407"/>
      <c r="BC146" s="407"/>
      <c r="BD146" s="407"/>
      <c r="BE146" s="407"/>
      <c r="BF146" s="407"/>
      <c r="BG146" s="407"/>
      <c r="BH146" s="407"/>
      <c r="BI146" s="407"/>
      <c r="BJ146" s="407"/>
      <c r="BK146" s="407"/>
      <c r="BL146" s="407"/>
      <c r="BM146" s="407"/>
      <c r="BN146" s="407"/>
      <c r="BO146" s="407"/>
      <c r="BP146" s="407"/>
      <c r="BQ146" s="407"/>
      <c r="BR146" s="407"/>
      <c r="BS146" s="407"/>
      <c r="BT146" s="407"/>
      <c r="BU146" s="407"/>
      <c r="BV146" s="407"/>
      <c r="BW146" s="407"/>
      <c r="BX146" s="407"/>
      <c r="BY146" s="407"/>
      <c r="BZ146" s="407"/>
      <c r="CA146" s="407"/>
      <c r="CB146" s="407"/>
      <c r="CC146" s="407"/>
      <c r="CD146" s="407"/>
      <c r="CE146" s="407"/>
      <c r="CF146" s="407"/>
      <c r="CG146" s="407"/>
      <c r="CH146" s="407"/>
      <c r="CI146" s="407"/>
      <c r="CJ146" s="407"/>
      <c r="CK146" s="407"/>
      <c r="CL146" s="407"/>
      <c r="CM146" s="407"/>
      <c r="CN146" s="407"/>
      <c r="CO146" s="407"/>
      <c r="CP146" s="407"/>
      <c r="CQ146" s="407"/>
      <c r="CR146" s="407"/>
      <c r="CS146" s="407"/>
      <c r="CT146" s="407"/>
      <c r="CU146" s="407"/>
      <c r="CV146" s="407"/>
      <c r="CW146" s="407"/>
      <c r="CX146" s="407"/>
      <c r="CY146" s="407"/>
      <c r="CZ146" s="407"/>
      <c r="DA146" s="407"/>
      <c r="DB146" s="407"/>
      <c r="DC146" s="407"/>
      <c r="DD146" s="407"/>
      <c r="DE146" s="407"/>
      <c r="DF146" s="407"/>
      <c r="DG146" s="407"/>
      <c r="DH146" s="407"/>
      <c r="DI146" s="407"/>
      <c r="DJ146" s="407"/>
      <c r="DK146" s="407"/>
      <c r="DL146" s="407"/>
      <c r="DM146" s="407"/>
      <c r="DN146" s="407">
        <v>24570.95</v>
      </c>
      <c r="DO146" s="415"/>
      <c r="DP146" s="407"/>
      <c r="DQ146" s="407"/>
      <c r="DR146" s="407"/>
      <c r="DS146" s="407"/>
    </row>
    <row r="147" spans="1:123">
      <c r="A147" s="407"/>
      <c r="B147" s="407"/>
      <c r="C147" s="407"/>
      <c r="D147" s="407"/>
      <c r="E147" s="407"/>
      <c r="F147" s="407"/>
      <c r="G147" s="407"/>
      <c r="H147" s="407"/>
      <c r="I147" s="407"/>
      <c r="J147" s="407"/>
      <c r="K147" s="407"/>
      <c r="L147" s="407"/>
      <c r="M147" s="407"/>
      <c r="N147" s="407"/>
      <c r="O147" s="407"/>
      <c r="P147" s="407"/>
      <c r="Q147" s="407"/>
      <c r="R147" s="407"/>
      <c r="S147" s="407"/>
      <c r="T147" s="407"/>
      <c r="U147" s="407"/>
      <c r="V147" s="407"/>
      <c r="W147" s="407"/>
      <c r="X147" s="407"/>
      <c r="Y147" s="407"/>
      <c r="Z147" s="407"/>
      <c r="AA147" s="407"/>
      <c r="AB147" s="407"/>
      <c r="AC147" s="407"/>
      <c r="AD147" s="407"/>
      <c r="AE147" s="407"/>
      <c r="AF147" s="407"/>
      <c r="AG147" s="407"/>
      <c r="AH147" s="407"/>
      <c r="AI147" s="407"/>
      <c r="AJ147" s="407"/>
      <c r="AK147" s="407"/>
      <c r="AL147" s="407"/>
      <c r="AM147" s="407"/>
      <c r="AN147" s="407"/>
      <c r="AO147" s="407"/>
      <c r="AP147" s="407"/>
      <c r="AQ147" s="407"/>
      <c r="AR147" s="407"/>
      <c r="AS147" s="407"/>
      <c r="AT147" s="407"/>
      <c r="AU147" s="407"/>
      <c r="AV147" s="407"/>
      <c r="AW147" s="407"/>
      <c r="AX147" s="407"/>
      <c r="AY147" s="407"/>
      <c r="AZ147" s="407"/>
      <c r="BA147" s="407"/>
      <c r="BB147" s="407"/>
      <c r="BC147" s="407"/>
      <c r="BD147" s="407"/>
      <c r="BE147" s="407"/>
      <c r="BF147" s="407"/>
      <c r="BG147" s="407"/>
      <c r="BH147" s="407"/>
      <c r="BI147" s="407"/>
      <c r="BJ147" s="407"/>
      <c r="BK147" s="407"/>
      <c r="BL147" s="407"/>
      <c r="BM147" s="407"/>
      <c r="BN147" s="407"/>
      <c r="BO147" s="407"/>
      <c r="BP147" s="407"/>
      <c r="BQ147" s="407"/>
      <c r="BR147" s="407"/>
      <c r="BS147" s="407"/>
      <c r="BT147" s="407"/>
      <c r="BU147" s="407"/>
      <c r="BV147" s="407"/>
      <c r="BW147" s="407"/>
      <c r="BX147" s="407"/>
      <c r="BY147" s="407"/>
      <c r="BZ147" s="407"/>
      <c r="CA147" s="407"/>
      <c r="CB147" s="407"/>
      <c r="CC147" s="407"/>
      <c r="CD147" s="407"/>
      <c r="CE147" s="407"/>
      <c r="CF147" s="407"/>
      <c r="CG147" s="407"/>
      <c r="CH147" s="407"/>
      <c r="CI147" s="407"/>
      <c r="CJ147" s="407"/>
      <c r="CK147" s="407"/>
      <c r="CL147" s="407"/>
      <c r="CM147" s="407"/>
      <c r="CN147" s="407"/>
      <c r="CO147" s="407"/>
      <c r="CP147" s="407"/>
      <c r="CQ147" s="407"/>
      <c r="CR147" s="407"/>
      <c r="CS147" s="407"/>
      <c r="CT147" s="407"/>
      <c r="CU147" s="407"/>
      <c r="CV147" s="407"/>
      <c r="CW147" s="407"/>
      <c r="CX147" s="407"/>
      <c r="CY147" s="407"/>
      <c r="CZ147" s="407"/>
      <c r="DA147" s="407"/>
      <c r="DB147" s="407"/>
      <c r="DC147" s="407"/>
      <c r="DD147" s="407"/>
      <c r="DE147" s="407"/>
      <c r="DF147" s="407"/>
      <c r="DG147" s="407"/>
      <c r="DH147" s="407"/>
      <c r="DI147" s="407"/>
      <c r="DJ147" s="407"/>
      <c r="DK147" s="407"/>
      <c r="DL147" s="407"/>
      <c r="DM147" s="407"/>
      <c r="DN147" s="411"/>
      <c r="DO147" s="415"/>
      <c r="DP147" s="407"/>
      <c r="DQ147" s="407"/>
      <c r="DR147" s="407"/>
      <c r="DS147" s="407"/>
    </row>
    <row r="148" spans="1:123">
      <c r="A148" s="407"/>
      <c r="B148" s="407"/>
      <c r="C148" s="407"/>
      <c r="D148" s="407"/>
      <c r="E148" s="407"/>
      <c r="F148" s="407"/>
      <c r="G148" s="407"/>
      <c r="H148" s="407"/>
      <c r="I148" s="407"/>
      <c r="J148" s="407"/>
      <c r="K148" s="407"/>
      <c r="L148" s="407"/>
      <c r="M148" s="407"/>
      <c r="N148" s="407"/>
      <c r="O148" s="407"/>
      <c r="P148" s="407"/>
      <c r="Q148" s="407"/>
      <c r="R148" s="407"/>
      <c r="S148" s="407"/>
      <c r="T148" s="407"/>
      <c r="U148" s="407"/>
      <c r="V148" s="407"/>
      <c r="W148" s="407"/>
      <c r="X148" s="407"/>
      <c r="Y148" s="407"/>
      <c r="Z148" s="407"/>
      <c r="AA148" s="407"/>
      <c r="AB148" s="407"/>
      <c r="AC148" s="407"/>
      <c r="AD148" s="407"/>
      <c r="AE148" s="407"/>
      <c r="AF148" s="407"/>
      <c r="AG148" s="407"/>
      <c r="AH148" s="407"/>
      <c r="AI148" s="407"/>
      <c r="AJ148" s="407"/>
      <c r="AK148" s="407"/>
      <c r="AL148" s="407"/>
      <c r="AM148" s="407"/>
      <c r="AN148" s="407"/>
      <c r="AO148" s="407"/>
      <c r="AP148" s="407"/>
      <c r="AQ148" s="407"/>
      <c r="AR148" s="407"/>
      <c r="AS148" s="407"/>
      <c r="AT148" s="407"/>
      <c r="AU148" s="407"/>
      <c r="AV148" s="407"/>
      <c r="AW148" s="407"/>
      <c r="AX148" s="407"/>
      <c r="AY148" s="407"/>
      <c r="AZ148" s="407"/>
      <c r="BA148" s="407"/>
      <c r="BB148" s="407"/>
      <c r="BC148" s="407"/>
      <c r="BD148" s="407"/>
      <c r="BE148" s="407"/>
      <c r="BF148" s="407"/>
      <c r="BG148" s="407"/>
      <c r="BH148" s="407"/>
      <c r="BI148" s="407"/>
      <c r="BJ148" s="407"/>
      <c r="BK148" s="407"/>
      <c r="BL148" s="407"/>
      <c r="BM148" s="407"/>
      <c r="BN148" s="407"/>
      <c r="BO148" s="407"/>
      <c r="BP148" s="407"/>
      <c r="BQ148" s="407"/>
      <c r="BR148" s="407"/>
      <c r="BS148" s="407"/>
      <c r="BT148" s="407"/>
      <c r="BU148" s="407"/>
      <c r="BV148" s="407"/>
      <c r="BW148" s="407"/>
      <c r="BX148" s="407"/>
      <c r="BY148" s="407"/>
      <c r="BZ148" s="407"/>
      <c r="CA148" s="407"/>
      <c r="CB148" s="407"/>
      <c r="CC148" s="407"/>
      <c r="CD148" s="407"/>
      <c r="CE148" s="407"/>
      <c r="CF148" s="407"/>
      <c r="CG148" s="407"/>
      <c r="CH148" s="407"/>
      <c r="CI148" s="407"/>
      <c r="CJ148" s="407"/>
      <c r="CK148" s="407"/>
      <c r="CL148" s="407"/>
      <c r="CM148" s="407"/>
      <c r="CN148" s="407"/>
      <c r="CO148" s="407"/>
      <c r="CP148" s="407"/>
      <c r="CQ148" s="407"/>
      <c r="CR148" s="407"/>
      <c r="CS148" s="407"/>
      <c r="CT148" s="407"/>
      <c r="CU148" s="407"/>
      <c r="CV148" s="407"/>
      <c r="CW148" s="407"/>
      <c r="CX148" s="407"/>
      <c r="CY148" s="407"/>
      <c r="CZ148" s="407"/>
      <c r="DA148" s="407"/>
      <c r="DB148" s="407"/>
      <c r="DC148" s="407"/>
      <c r="DD148" s="407"/>
      <c r="DE148" s="407"/>
      <c r="DF148" s="407"/>
      <c r="DG148" s="407"/>
      <c r="DH148" s="407"/>
      <c r="DI148" s="407"/>
      <c r="DJ148" s="407"/>
      <c r="DK148" s="407"/>
      <c r="DL148" s="407"/>
      <c r="DM148" s="407"/>
      <c r="DN148" s="407"/>
      <c r="DO148" s="415"/>
      <c r="DP148" s="407"/>
      <c r="DQ148" s="407"/>
      <c r="DR148" s="407"/>
      <c r="DS148" s="407"/>
    </row>
    <row r="149" spans="1:123">
      <c r="A149" s="407"/>
      <c r="B149" s="407"/>
      <c r="C149" s="407"/>
      <c r="D149" s="407"/>
      <c r="E149" s="407"/>
      <c r="F149" s="407"/>
      <c r="G149" s="407"/>
      <c r="H149" s="407"/>
      <c r="I149" s="407"/>
      <c r="J149" s="407"/>
      <c r="K149" s="407"/>
      <c r="L149" s="407"/>
      <c r="M149" s="407"/>
      <c r="N149" s="407"/>
      <c r="O149" s="407"/>
      <c r="P149" s="407"/>
      <c r="Q149" s="407"/>
      <c r="R149" s="407"/>
      <c r="S149" s="407"/>
      <c r="T149" s="407"/>
      <c r="U149" s="407"/>
      <c r="V149" s="407"/>
      <c r="W149" s="407"/>
      <c r="X149" s="407"/>
      <c r="Y149" s="407"/>
      <c r="Z149" s="407"/>
      <c r="AA149" s="407"/>
      <c r="AB149" s="407"/>
      <c r="AC149" s="407"/>
      <c r="AD149" s="407"/>
      <c r="AE149" s="407"/>
      <c r="AF149" s="407"/>
      <c r="AG149" s="407"/>
      <c r="AH149" s="407"/>
      <c r="AI149" s="407"/>
      <c r="AJ149" s="407"/>
      <c r="AK149" s="407"/>
      <c r="AL149" s="407"/>
      <c r="AM149" s="407"/>
      <c r="AN149" s="407"/>
      <c r="AO149" s="407"/>
      <c r="AP149" s="407"/>
      <c r="AQ149" s="407"/>
      <c r="AR149" s="407"/>
      <c r="AS149" s="407"/>
      <c r="AT149" s="407"/>
      <c r="AU149" s="407"/>
      <c r="AV149" s="407"/>
      <c r="AW149" s="407"/>
      <c r="AX149" s="407"/>
      <c r="AY149" s="407"/>
      <c r="AZ149" s="407"/>
      <c r="BA149" s="407"/>
      <c r="BB149" s="407"/>
      <c r="BC149" s="407"/>
      <c r="BD149" s="407"/>
      <c r="BE149" s="407"/>
      <c r="BF149" s="407"/>
      <c r="BG149" s="407"/>
      <c r="BH149" s="407"/>
      <c r="BI149" s="407"/>
      <c r="BJ149" s="407"/>
      <c r="BK149" s="407"/>
      <c r="BL149" s="407"/>
      <c r="BM149" s="407"/>
      <c r="BN149" s="407"/>
      <c r="BO149" s="407"/>
      <c r="BP149" s="407"/>
      <c r="BQ149" s="407"/>
      <c r="BR149" s="407"/>
      <c r="BS149" s="407"/>
      <c r="BT149" s="407"/>
      <c r="BU149" s="407"/>
      <c r="BV149" s="407"/>
      <c r="BW149" s="407"/>
      <c r="BX149" s="407"/>
      <c r="BY149" s="407"/>
      <c r="BZ149" s="407"/>
      <c r="CA149" s="407"/>
      <c r="CB149" s="407"/>
      <c r="CC149" s="407"/>
      <c r="CD149" s="407"/>
      <c r="CE149" s="407"/>
      <c r="CF149" s="407"/>
      <c r="CG149" s="407"/>
      <c r="CH149" s="407"/>
      <c r="CI149" s="407"/>
      <c r="CJ149" s="407"/>
      <c r="CK149" s="407"/>
      <c r="CL149" s="407"/>
      <c r="CM149" s="407"/>
      <c r="CN149" s="407"/>
      <c r="CO149" s="407"/>
      <c r="CP149" s="407"/>
      <c r="CQ149" s="407"/>
      <c r="CR149" s="407"/>
      <c r="CS149" s="407"/>
      <c r="CT149" s="407"/>
      <c r="CU149" s="407"/>
      <c r="CV149" s="407"/>
      <c r="CW149" s="407"/>
      <c r="CX149" s="407"/>
      <c r="CY149" s="407"/>
      <c r="CZ149" s="407"/>
      <c r="DA149" s="407"/>
      <c r="DB149" s="407"/>
      <c r="DC149" s="407"/>
      <c r="DD149" s="407"/>
      <c r="DE149" s="407"/>
      <c r="DF149" s="407"/>
      <c r="DG149" s="407"/>
      <c r="DH149" s="407"/>
      <c r="DI149" s="407"/>
      <c r="DJ149" s="407"/>
      <c r="DK149" s="407"/>
      <c r="DL149" s="411">
        <f>'[1]янв. 20'!D107+'[1]февр. 20'!D110+'[1]март. 20'!D110+[1]апр.20!D105+[1]май.20!D105+[1]июнь.20!D105+[1]июль.20!D105+[1]авг.20!D105+[1]сент.20!D105+[1]окт.20!D106+'[1]корр. нояб19-апр.20 Купол'!D106+'[1]корр. янв.-апр.20 РЖД'!D119+[1]нояб.20!D105+'[1]корр. март,май 20 РЖД'!D119+'СТОР. 2020 ГОД'!DL106</f>
        <v>4088521.6350000012</v>
      </c>
      <c r="DM149" s="411">
        <f>'[1]янв. 20'!E107+'[1]февр. 20'!E110+'[1]март. 20'!E110+[1]апр.20!E105+[1]май.20!E105+[1]июнь.20!E105+[1]июль.20!E105+[1]авг.20!E105+[1]сент.20!E105+[1]окт.20!E106+'[1]корр. нояб19-апр.20 Купол'!E106+'[1]корр. янв.-апр.20 РЖД'!E119+[1]нояб.20!E105+'[1]корр. март,май 20 РЖД'!E119+'СТОР. 2020 ГОД'!DM106</f>
        <v>4003334.6380000003</v>
      </c>
      <c r="DN149" s="411">
        <f>'[1]янв. 20'!F107+'[1]февр. 20'!F110+'[1]март. 20'!F110+[1]апр.20!F105+[1]май.20!F105+[1]июнь.20!F105+[1]июль.20!F105+[1]авг.20!F105+[1]сент.20!F105+[1]окт.20!F106+'[1]корр. нояб19-апр.20 Купол'!F106+'[1]корр. янв.-апр.20 РЖД'!F119+[1]нояб.20!F105+'[1]корр. март,май 20 РЖД'!F119+'СТОР. 2020 ГОД'!DN106</f>
        <v>196939.96178208964</v>
      </c>
      <c r="DO149" s="415">
        <f>DN149+DN150</f>
        <v>233924.16178208962</v>
      </c>
      <c r="DP149" s="407"/>
      <c r="DQ149" s="407">
        <f>DN149/DL149</f>
        <v>4.8168990985928729E-2</v>
      </c>
      <c r="DR149" s="407"/>
      <c r="DS149" s="407"/>
    </row>
    <row r="150" spans="1:123">
      <c r="A150" s="407"/>
      <c r="B150" s="407"/>
      <c r="C150" s="407"/>
      <c r="D150" s="407"/>
      <c r="E150" s="407"/>
      <c r="F150" s="407"/>
      <c r="G150" s="407"/>
      <c r="H150" s="407"/>
      <c r="I150" s="407"/>
      <c r="J150" s="407"/>
      <c r="K150" s="407"/>
      <c r="L150" s="407"/>
      <c r="M150" s="407"/>
      <c r="N150" s="407"/>
      <c r="O150" s="407"/>
      <c r="P150" s="407"/>
      <c r="Q150" s="407"/>
      <c r="R150" s="407"/>
      <c r="S150" s="407"/>
      <c r="T150" s="407"/>
      <c r="U150" s="407"/>
      <c r="V150" s="407"/>
      <c r="W150" s="407"/>
      <c r="X150" s="407"/>
      <c r="Y150" s="407"/>
      <c r="Z150" s="407"/>
      <c r="AA150" s="407"/>
      <c r="AB150" s="407"/>
      <c r="AC150" s="407"/>
      <c r="AD150" s="407"/>
      <c r="AE150" s="407"/>
      <c r="AF150" s="407"/>
      <c r="AG150" s="407"/>
      <c r="AH150" s="407"/>
      <c r="AI150" s="407"/>
      <c r="AJ150" s="407"/>
      <c r="AK150" s="407"/>
      <c r="AL150" s="407"/>
      <c r="AM150" s="407"/>
      <c r="AN150" s="407"/>
      <c r="AO150" s="407"/>
      <c r="AP150" s="407"/>
      <c r="AQ150" s="407"/>
      <c r="AR150" s="407"/>
      <c r="AS150" s="407"/>
      <c r="AT150" s="407"/>
      <c r="AU150" s="407"/>
      <c r="AV150" s="407"/>
      <c r="AW150" s="407"/>
      <c r="AX150" s="407"/>
      <c r="AY150" s="407"/>
      <c r="AZ150" s="407"/>
      <c r="BA150" s="407"/>
      <c r="BB150" s="407"/>
      <c r="BC150" s="407"/>
      <c r="BD150" s="407"/>
      <c r="BE150" s="407"/>
      <c r="BF150" s="407"/>
      <c r="BG150" s="407"/>
      <c r="BH150" s="407"/>
      <c r="BI150" s="407"/>
      <c r="BJ150" s="407"/>
      <c r="BK150" s="407"/>
      <c r="BL150" s="407"/>
      <c r="BM150" s="407"/>
      <c r="BN150" s="407"/>
      <c r="BO150" s="407"/>
      <c r="BP150" s="407"/>
      <c r="BQ150" s="407"/>
      <c r="BR150" s="407"/>
      <c r="BS150" s="407"/>
      <c r="BT150" s="407"/>
      <c r="BU150" s="407"/>
      <c r="BV150" s="407"/>
      <c r="BW150" s="407"/>
      <c r="BX150" s="407"/>
      <c r="BY150" s="407"/>
      <c r="BZ150" s="407"/>
      <c r="CA150" s="407"/>
      <c r="CB150" s="407"/>
      <c r="CC150" s="407"/>
      <c r="CD150" s="407"/>
      <c r="CE150" s="407"/>
      <c r="CF150" s="407"/>
      <c r="CG150" s="407"/>
      <c r="CH150" s="407"/>
      <c r="CI150" s="407"/>
      <c r="CJ150" s="407"/>
      <c r="CK150" s="407"/>
      <c r="CL150" s="407"/>
      <c r="CM150" s="407"/>
      <c r="CN150" s="407"/>
      <c r="CO150" s="407"/>
      <c r="CP150" s="407"/>
      <c r="CQ150" s="407"/>
      <c r="CR150" s="407"/>
      <c r="CS150" s="407"/>
      <c r="CT150" s="407"/>
      <c r="CU150" s="407"/>
      <c r="CV150" s="407"/>
      <c r="CW150" s="407"/>
      <c r="CX150" s="407"/>
      <c r="CY150" s="407"/>
      <c r="CZ150" s="407"/>
      <c r="DA150" s="407"/>
      <c r="DB150" s="407"/>
      <c r="DC150" s="407"/>
      <c r="DD150" s="407"/>
      <c r="DE150" s="407"/>
      <c r="DF150" s="407"/>
      <c r="DG150" s="407"/>
      <c r="DH150" s="407"/>
      <c r="DI150" s="407"/>
      <c r="DJ150" s="407"/>
      <c r="DK150" s="407"/>
      <c r="DL150" s="407"/>
      <c r="DM150" s="407"/>
      <c r="DN150" s="267">
        <v>36984.199999999997</v>
      </c>
      <c r="DO150" s="407"/>
      <c r="DP150" s="407"/>
      <c r="DQ150" s="407"/>
      <c r="DR150" s="407"/>
      <c r="DS150" s="407"/>
    </row>
    <row r="151" spans="1:123">
      <c r="A151" s="407"/>
      <c r="B151" s="407"/>
      <c r="C151" s="407"/>
      <c r="D151" s="407"/>
      <c r="E151" s="407"/>
      <c r="F151" s="407"/>
      <c r="G151" s="407"/>
      <c r="H151" s="407"/>
      <c r="I151" s="407"/>
      <c r="J151" s="407"/>
      <c r="K151" s="407"/>
      <c r="L151" s="407"/>
      <c r="M151" s="407"/>
      <c r="N151" s="407"/>
      <c r="O151" s="407"/>
      <c r="P151" s="407"/>
      <c r="Q151" s="407"/>
      <c r="R151" s="407"/>
      <c r="S151" s="407"/>
      <c r="T151" s="407"/>
      <c r="U151" s="407"/>
      <c r="V151" s="407"/>
      <c r="W151" s="407"/>
      <c r="X151" s="407"/>
      <c r="Y151" s="407"/>
      <c r="Z151" s="407"/>
      <c r="AA151" s="407"/>
      <c r="AB151" s="407"/>
      <c r="AC151" s="407"/>
      <c r="AD151" s="407"/>
      <c r="AE151" s="407"/>
      <c r="AF151" s="407"/>
      <c r="AG151" s="407"/>
      <c r="AH151" s="407"/>
      <c r="AI151" s="407"/>
      <c r="AJ151" s="407"/>
      <c r="AK151" s="407"/>
      <c r="AL151" s="407"/>
      <c r="AM151" s="407"/>
      <c r="AN151" s="407"/>
      <c r="AO151" s="407"/>
      <c r="AP151" s="407"/>
      <c r="AQ151" s="407"/>
      <c r="AR151" s="407"/>
      <c r="AS151" s="407"/>
      <c r="AT151" s="407"/>
      <c r="AU151" s="407"/>
      <c r="AV151" s="407"/>
      <c r="AW151" s="407"/>
      <c r="AX151" s="407"/>
      <c r="AY151" s="407"/>
      <c r="AZ151" s="407"/>
      <c r="BA151" s="407"/>
      <c r="BB151" s="407"/>
      <c r="BC151" s="407"/>
      <c r="BD151" s="407"/>
      <c r="BE151" s="407"/>
      <c r="BF151" s="407"/>
      <c r="BG151" s="407"/>
      <c r="BH151" s="407"/>
      <c r="BI151" s="407"/>
      <c r="BJ151" s="407"/>
      <c r="BK151" s="407"/>
      <c r="BL151" s="407"/>
      <c r="BM151" s="407"/>
      <c r="BN151" s="407"/>
      <c r="BO151" s="407"/>
      <c r="BP151" s="407"/>
      <c r="BQ151" s="407"/>
      <c r="BR151" s="407"/>
      <c r="BS151" s="407"/>
      <c r="BT151" s="407"/>
      <c r="BU151" s="407"/>
      <c r="BV151" s="407"/>
      <c r="BW151" s="407"/>
      <c r="BX151" s="407"/>
      <c r="BY151" s="407"/>
      <c r="BZ151" s="407"/>
      <c r="CA151" s="407"/>
      <c r="CB151" s="407"/>
      <c r="CC151" s="407"/>
      <c r="CD151" s="407"/>
      <c r="CE151" s="407"/>
      <c r="CF151" s="407"/>
      <c r="CG151" s="407"/>
      <c r="CH151" s="407"/>
      <c r="CI151" s="407"/>
      <c r="CJ151" s="407"/>
      <c r="CK151" s="407"/>
      <c r="CL151" s="407"/>
      <c r="CM151" s="407"/>
      <c r="CN151" s="407"/>
      <c r="CO151" s="407"/>
      <c r="CP151" s="407"/>
      <c r="CQ151" s="407"/>
      <c r="CR151" s="407"/>
      <c r="CS151" s="407"/>
      <c r="CT151" s="407"/>
      <c r="CU151" s="407"/>
      <c r="CV151" s="407"/>
      <c r="CW151" s="407"/>
      <c r="CX151" s="407"/>
      <c r="CY151" s="407"/>
      <c r="CZ151" s="407"/>
      <c r="DA151" s="407"/>
      <c r="DB151" s="407"/>
      <c r="DC151" s="407"/>
      <c r="DD151" s="407"/>
      <c r="DE151" s="407"/>
      <c r="DF151" s="407"/>
      <c r="DG151" s="407"/>
      <c r="DH151" s="407"/>
      <c r="DI151" s="407"/>
      <c r="DJ151" s="407"/>
      <c r="DK151" s="407"/>
      <c r="DL151" s="407"/>
      <c r="DM151" s="407"/>
      <c r="DN151" s="407"/>
      <c r="DO151" s="407"/>
      <c r="DP151" s="407"/>
      <c r="DQ151" s="407"/>
      <c r="DR151" s="407"/>
      <c r="DS151" s="407"/>
    </row>
    <row r="152" spans="1:123">
      <c r="A152" s="407"/>
      <c r="B152" s="407"/>
      <c r="C152" s="407"/>
      <c r="D152" s="407"/>
      <c r="E152" s="407"/>
      <c r="F152" s="407"/>
      <c r="G152" s="407"/>
      <c r="H152" s="407"/>
      <c r="I152" s="407"/>
      <c r="J152" s="407"/>
      <c r="K152" s="407"/>
      <c r="L152" s="407"/>
      <c r="M152" s="407"/>
      <c r="N152" s="407"/>
      <c r="O152" s="407"/>
      <c r="P152" s="407"/>
      <c r="Q152" s="407"/>
      <c r="R152" s="407"/>
      <c r="S152" s="407"/>
      <c r="T152" s="407"/>
      <c r="U152" s="407"/>
      <c r="V152" s="407"/>
      <c r="W152" s="407"/>
      <c r="X152" s="407"/>
      <c r="Y152" s="407"/>
      <c r="Z152" s="407"/>
      <c r="AA152" s="407"/>
      <c r="AB152" s="407"/>
      <c r="AC152" s="407"/>
      <c r="AD152" s="407"/>
      <c r="AE152" s="407"/>
      <c r="AF152" s="407"/>
      <c r="AG152" s="407"/>
      <c r="AH152" s="407"/>
      <c r="AI152" s="407"/>
      <c r="AJ152" s="407"/>
      <c r="AK152" s="407"/>
      <c r="AL152" s="407"/>
      <c r="AM152" s="407"/>
      <c r="AN152" s="407"/>
      <c r="AO152" s="407"/>
      <c r="AP152" s="407"/>
      <c r="AQ152" s="407"/>
      <c r="AR152" s="407"/>
      <c r="AS152" s="407"/>
      <c r="AT152" s="407"/>
      <c r="AU152" s="407"/>
      <c r="AV152" s="407"/>
      <c r="AW152" s="407"/>
      <c r="AX152" s="407"/>
      <c r="AY152" s="407"/>
      <c r="AZ152" s="407"/>
      <c r="BA152" s="407"/>
      <c r="BB152" s="407"/>
      <c r="BC152" s="407"/>
      <c r="BD152" s="407"/>
      <c r="BE152" s="407"/>
      <c r="BF152" s="407"/>
      <c r="BG152" s="407"/>
      <c r="BH152" s="407"/>
      <c r="BI152" s="407"/>
      <c r="BJ152" s="407"/>
      <c r="BK152" s="407"/>
      <c r="BL152" s="407"/>
      <c r="BM152" s="407"/>
      <c r="BN152" s="407"/>
      <c r="BO152" s="407"/>
      <c r="BP152" s="407"/>
      <c r="BQ152" s="407"/>
      <c r="BR152" s="407"/>
      <c r="BS152" s="407"/>
      <c r="BT152" s="407"/>
      <c r="BU152" s="407"/>
      <c r="BV152" s="407"/>
      <c r="BW152" s="407"/>
      <c r="BX152" s="407"/>
      <c r="BY152" s="407"/>
      <c r="BZ152" s="407"/>
      <c r="CA152" s="407"/>
      <c r="CB152" s="407"/>
      <c r="CC152" s="407"/>
      <c r="CD152" s="407"/>
      <c r="CE152" s="407"/>
      <c r="CF152" s="407"/>
      <c r="CG152" s="407"/>
      <c r="CH152" s="407"/>
      <c r="CI152" s="407"/>
      <c r="CJ152" s="407"/>
      <c r="CK152" s="407"/>
      <c r="CL152" s="407"/>
      <c r="CM152" s="407"/>
      <c r="CN152" s="407"/>
      <c r="CO152" s="407"/>
      <c r="CP152" s="407"/>
      <c r="CQ152" s="407"/>
      <c r="CR152" s="407"/>
      <c r="CS152" s="407"/>
      <c r="CT152" s="407"/>
      <c r="CU152" s="407"/>
      <c r="CV152" s="407"/>
      <c r="CW152" s="407"/>
      <c r="CX152" s="407"/>
      <c r="CY152" s="407"/>
      <c r="CZ152" s="407"/>
      <c r="DA152" s="407"/>
      <c r="DB152" s="407"/>
      <c r="DC152" s="407"/>
      <c r="DD152" s="407"/>
      <c r="DE152" s="407"/>
      <c r="DF152" s="407"/>
      <c r="DG152" s="407"/>
      <c r="DH152" s="407"/>
      <c r="DI152" s="407"/>
      <c r="DJ152" s="407"/>
      <c r="DK152" s="407"/>
      <c r="DL152" s="407"/>
      <c r="DM152" s="407"/>
      <c r="DO152" s="407"/>
      <c r="DP152" s="407"/>
      <c r="DQ152" s="407"/>
      <c r="DR152" s="407"/>
      <c r="DS152" s="407"/>
    </row>
    <row r="153" spans="1:123">
      <c r="A153" s="407"/>
      <c r="B153" s="407"/>
      <c r="C153" s="407"/>
      <c r="D153" s="407"/>
      <c r="E153" s="407"/>
      <c r="F153" s="407"/>
      <c r="G153" s="407"/>
      <c r="H153" s="407"/>
      <c r="I153" s="407"/>
      <c r="J153" s="407"/>
      <c r="K153" s="407"/>
      <c r="L153" s="407"/>
      <c r="M153" s="407"/>
      <c r="N153" s="407"/>
      <c r="O153" s="407"/>
      <c r="P153" s="407"/>
      <c r="Q153" s="407"/>
      <c r="R153" s="407"/>
      <c r="S153" s="407"/>
      <c r="T153" s="407"/>
      <c r="U153" s="407"/>
      <c r="V153" s="407"/>
      <c r="W153" s="407"/>
      <c r="X153" s="407"/>
      <c r="Y153" s="407"/>
      <c r="Z153" s="407"/>
      <c r="AA153" s="407"/>
      <c r="AB153" s="407"/>
      <c r="AC153" s="407"/>
      <c r="AD153" s="407"/>
      <c r="AE153" s="407"/>
      <c r="AF153" s="407"/>
      <c r="AG153" s="407"/>
      <c r="AH153" s="407"/>
      <c r="AI153" s="407"/>
      <c r="AJ153" s="407"/>
      <c r="AK153" s="407"/>
      <c r="AL153" s="407"/>
      <c r="AM153" s="407"/>
      <c r="AN153" s="407"/>
      <c r="AO153" s="407"/>
      <c r="AP153" s="407"/>
      <c r="AQ153" s="407"/>
      <c r="AR153" s="407"/>
      <c r="AS153" s="407"/>
      <c r="AT153" s="407"/>
      <c r="AU153" s="407"/>
      <c r="AV153" s="407"/>
      <c r="AW153" s="407"/>
      <c r="AX153" s="407"/>
      <c r="AY153" s="407"/>
      <c r="AZ153" s="407"/>
      <c r="BA153" s="407"/>
      <c r="BB153" s="407"/>
      <c r="BC153" s="407"/>
      <c r="BD153" s="407"/>
      <c r="BE153" s="407"/>
      <c r="BF153" s="407"/>
      <c r="BG153" s="407"/>
      <c r="BH153" s="407"/>
      <c r="BI153" s="407"/>
      <c r="BJ153" s="407"/>
      <c r="BK153" s="407"/>
      <c r="BL153" s="407"/>
      <c r="BM153" s="407"/>
      <c r="BN153" s="407"/>
      <c r="BO153" s="407"/>
      <c r="BP153" s="407"/>
      <c r="BQ153" s="407"/>
      <c r="BR153" s="407"/>
      <c r="BS153" s="407"/>
      <c r="BT153" s="407"/>
      <c r="BU153" s="407"/>
      <c r="BV153" s="407"/>
      <c r="BW153" s="407"/>
      <c r="BX153" s="407"/>
      <c r="BY153" s="407"/>
      <c r="BZ153" s="407"/>
      <c r="CA153" s="407"/>
      <c r="CB153" s="407"/>
      <c r="CC153" s="407"/>
      <c r="CD153" s="407"/>
      <c r="CE153" s="407"/>
      <c r="CF153" s="407"/>
      <c r="CG153" s="407"/>
      <c r="CH153" s="407"/>
      <c r="CI153" s="407"/>
      <c r="CJ153" s="407"/>
      <c r="CK153" s="407"/>
      <c r="CL153" s="407"/>
      <c r="CM153" s="407"/>
      <c r="CN153" s="407"/>
      <c r="CO153" s="407"/>
      <c r="CP153" s="407"/>
      <c r="CQ153" s="407"/>
      <c r="CR153" s="407"/>
      <c r="CS153" s="407"/>
      <c r="CT153" s="407"/>
      <c r="CU153" s="407"/>
      <c r="CV153" s="407"/>
      <c r="CW153" s="407"/>
      <c r="CX153" s="407"/>
      <c r="CY153" s="407"/>
      <c r="CZ153" s="407"/>
      <c r="DA153" s="407"/>
      <c r="DB153" s="407"/>
      <c r="DC153" s="407"/>
      <c r="DD153" s="407"/>
      <c r="DE153" s="407"/>
      <c r="DF153" s="407"/>
      <c r="DG153" s="407"/>
      <c r="DH153" s="407"/>
      <c r="DI153" s="407"/>
      <c r="DJ153" s="407"/>
      <c r="DK153" s="407"/>
      <c r="DL153" s="407"/>
      <c r="DM153" s="407"/>
      <c r="DN153" s="407"/>
      <c r="DO153" s="407"/>
      <c r="DP153" s="407"/>
      <c r="DQ153" s="407"/>
      <c r="DR153" s="407"/>
      <c r="DS153" s="407"/>
    </row>
    <row r="154" spans="1:123">
      <c r="A154" s="407"/>
      <c r="B154" s="407"/>
      <c r="C154" s="407"/>
      <c r="D154" s="407"/>
      <c r="E154" s="407"/>
      <c r="F154" s="407"/>
      <c r="G154" s="407"/>
      <c r="H154" s="407"/>
      <c r="I154" s="407"/>
      <c r="J154" s="407"/>
      <c r="K154" s="407"/>
      <c r="L154" s="407"/>
      <c r="M154" s="407"/>
      <c r="N154" s="407"/>
      <c r="O154" s="407"/>
      <c r="P154" s="407"/>
      <c r="Q154" s="407"/>
      <c r="R154" s="407"/>
      <c r="S154" s="407"/>
      <c r="T154" s="407"/>
      <c r="U154" s="407"/>
      <c r="V154" s="407"/>
      <c r="W154" s="407"/>
      <c r="X154" s="407"/>
      <c r="Y154" s="407"/>
      <c r="Z154" s="407"/>
      <c r="AA154" s="407"/>
      <c r="AB154" s="407"/>
      <c r="AC154" s="407"/>
      <c r="AD154" s="407"/>
      <c r="AE154" s="407"/>
      <c r="AF154" s="407"/>
      <c r="AG154" s="407"/>
      <c r="AH154" s="407"/>
      <c r="AI154" s="407"/>
      <c r="AJ154" s="407"/>
      <c r="AK154" s="407"/>
      <c r="AL154" s="407"/>
      <c r="AM154" s="407"/>
      <c r="AN154" s="407"/>
      <c r="AO154" s="407"/>
      <c r="AP154" s="407"/>
      <c r="AQ154" s="407"/>
      <c r="AR154" s="407"/>
      <c r="AS154" s="407"/>
      <c r="AT154" s="407"/>
      <c r="AU154" s="407"/>
      <c r="AV154" s="407"/>
      <c r="AW154" s="407"/>
      <c r="AX154" s="407"/>
      <c r="AY154" s="407"/>
      <c r="AZ154" s="407"/>
      <c r="BA154" s="407"/>
      <c r="BB154" s="407"/>
      <c r="BC154" s="407"/>
      <c r="BD154" s="407"/>
      <c r="BE154" s="407"/>
      <c r="BF154" s="407"/>
      <c r="BG154" s="407"/>
      <c r="BH154" s="407"/>
      <c r="BI154" s="407"/>
      <c r="BJ154" s="407"/>
      <c r="BK154" s="407"/>
      <c r="BL154" s="407"/>
      <c r="BM154" s="407"/>
      <c r="BN154" s="407"/>
      <c r="BO154" s="407"/>
      <c r="BP154" s="407"/>
      <c r="BQ154" s="407"/>
      <c r="BR154" s="407"/>
      <c r="BS154" s="407"/>
      <c r="BT154" s="407"/>
      <c r="BU154" s="407"/>
      <c r="BV154" s="407"/>
      <c r="BW154" s="407"/>
      <c r="BX154" s="407"/>
      <c r="BY154" s="407"/>
      <c r="BZ154" s="407"/>
      <c r="CA154" s="407"/>
      <c r="CB154" s="407"/>
      <c r="CC154" s="407"/>
      <c r="CD154" s="407"/>
      <c r="CE154" s="407"/>
      <c r="CF154" s="407"/>
      <c r="CG154" s="407"/>
      <c r="CH154" s="407"/>
      <c r="CI154" s="407"/>
      <c r="CJ154" s="407"/>
      <c r="CK154" s="407"/>
      <c r="CL154" s="407"/>
      <c r="CM154" s="407"/>
      <c r="CN154" s="407"/>
      <c r="CO154" s="407"/>
      <c r="CP154" s="407"/>
      <c r="CQ154" s="407"/>
      <c r="CR154" s="407"/>
      <c r="CS154" s="407"/>
      <c r="CT154" s="407"/>
      <c r="CU154" s="407"/>
      <c r="CV154" s="407"/>
      <c r="CW154" s="407"/>
      <c r="CX154" s="407"/>
      <c r="CY154" s="407"/>
      <c r="CZ154" s="407"/>
      <c r="DA154" s="407"/>
      <c r="DB154" s="407"/>
      <c r="DC154" s="407"/>
      <c r="DD154" s="407"/>
      <c r="DE154" s="407"/>
      <c r="DF154" s="407"/>
      <c r="DG154" s="407"/>
      <c r="DH154" s="407"/>
      <c r="DI154" s="407"/>
      <c r="DJ154" s="407"/>
      <c r="DK154" s="407"/>
      <c r="DL154" s="407"/>
      <c r="DM154" s="407"/>
      <c r="DN154" s="407"/>
      <c r="DO154" s="407"/>
      <c r="DP154" s="407"/>
      <c r="DQ154" s="407"/>
      <c r="DR154" s="407"/>
      <c r="DS154" s="407"/>
    </row>
    <row r="155" spans="1:123">
      <c r="A155" s="407"/>
      <c r="B155" s="407"/>
      <c r="C155" s="407"/>
      <c r="D155" s="407"/>
      <c r="E155" s="407"/>
      <c r="F155" s="407"/>
      <c r="G155" s="407"/>
      <c r="H155" s="407"/>
      <c r="I155" s="407"/>
      <c r="J155" s="407"/>
      <c r="K155" s="407"/>
      <c r="L155" s="407"/>
      <c r="M155" s="407"/>
      <c r="N155" s="407"/>
      <c r="O155" s="407"/>
      <c r="P155" s="407"/>
      <c r="Q155" s="407"/>
      <c r="R155" s="407"/>
      <c r="S155" s="407"/>
      <c r="T155" s="407"/>
      <c r="U155" s="407"/>
      <c r="V155" s="407"/>
      <c r="W155" s="407"/>
      <c r="X155" s="407"/>
      <c r="Y155" s="407"/>
      <c r="Z155" s="407"/>
      <c r="AA155" s="407"/>
      <c r="AB155" s="407"/>
      <c r="AC155" s="407"/>
      <c r="AD155" s="407"/>
      <c r="AE155" s="407"/>
      <c r="AF155" s="407"/>
      <c r="AG155" s="407"/>
      <c r="AH155" s="407"/>
      <c r="AI155" s="407"/>
      <c r="AJ155" s="407"/>
      <c r="AK155" s="407"/>
      <c r="AL155" s="407"/>
      <c r="AM155" s="407"/>
      <c r="AN155" s="407"/>
      <c r="AO155" s="407"/>
      <c r="AP155" s="407"/>
      <c r="AQ155" s="407"/>
      <c r="AR155" s="407"/>
      <c r="AS155" s="407"/>
      <c r="AT155" s="407"/>
      <c r="AU155" s="407"/>
      <c r="AV155" s="407"/>
      <c r="AW155" s="407"/>
      <c r="AX155" s="407"/>
      <c r="AY155" s="407"/>
      <c r="AZ155" s="407"/>
      <c r="BA155" s="407"/>
      <c r="BB155" s="407"/>
      <c r="BC155" s="407"/>
      <c r="BD155" s="407"/>
      <c r="BE155" s="407"/>
      <c r="BF155" s="407"/>
      <c r="BG155" s="407"/>
      <c r="BH155" s="407"/>
      <c r="BI155" s="407"/>
      <c r="BJ155" s="407"/>
      <c r="BK155" s="407"/>
      <c r="BL155" s="407"/>
      <c r="BM155" s="407"/>
      <c r="BN155" s="407"/>
      <c r="BO155" s="407"/>
      <c r="BP155" s="407"/>
      <c r="BQ155" s="407"/>
      <c r="BR155" s="407"/>
      <c r="BS155" s="407"/>
      <c r="BT155" s="407"/>
      <c r="BU155" s="407"/>
      <c r="BV155" s="407"/>
      <c r="BW155" s="407"/>
      <c r="BX155" s="407"/>
      <c r="BY155" s="407"/>
      <c r="BZ155" s="407"/>
      <c r="CA155" s="407"/>
      <c r="CB155" s="407"/>
      <c r="CC155" s="407"/>
      <c r="CD155" s="407"/>
      <c r="CE155" s="407"/>
      <c r="CF155" s="407"/>
      <c r="CG155" s="407"/>
      <c r="CH155" s="407"/>
      <c r="CI155" s="407"/>
      <c r="CJ155" s="407"/>
      <c r="CK155" s="407"/>
      <c r="CL155" s="407"/>
      <c r="CM155" s="407"/>
      <c r="CN155" s="407"/>
      <c r="CO155" s="407"/>
      <c r="CP155" s="407"/>
      <c r="CQ155" s="407"/>
      <c r="CR155" s="407"/>
      <c r="CS155" s="407"/>
      <c r="CT155" s="407"/>
      <c r="CU155" s="407"/>
      <c r="CV155" s="407"/>
      <c r="CW155" s="407"/>
      <c r="CX155" s="407"/>
      <c r="CY155" s="407"/>
      <c r="CZ155" s="407"/>
      <c r="DA155" s="407"/>
      <c r="DB155" s="407"/>
      <c r="DC155" s="407"/>
      <c r="DD155" s="407"/>
      <c r="DE155" s="407"/>
      <c r="DF155" s="407"/>
      <c r="DG155" s="407"/>
      <c r="DH155" s="407"/>
      <c r="DI155" s="407"/>
      <c r="DJ155" s="407"/>
      <c r="DK155" s="407"/>
      <c r="DL155" s="407"/>
      <c r="DM155" s="407"/>
      <c r="DN155" s="407"/>
      <c r="DO155" s="407"/>
      <c r="DP155" s="407"/>
      <c r="DQ155" s="407"/>
      <c r="DR155" s="407"/>
      <c r="DS155" s="407"/>
    </row>
    <row r="156" spans="1:123">
      <c r="A156" s="407"/>
      <c r="B156" s="407"/>
      <c r="C156" s="407"/>
      <c r="D156" s="407"/>
      <c r="E156" s="407"/>
      <c r="F156" s="407"/>
      <c r="G156" s="407"/>
      <c r="H156" s="407"/>
      <c r="I156" s="407"/>
      <c r="J156" s="407"/>
      <c r="K156" s="407"/>
      <c r="L156" s="407"/>
      <c r="M156" s="407"/>
      <c r="N156" s="407"/>
      <c r="O156" s="407"/>
      <c r="P156" s="407"/>
      <c r="Q156" s="407"/>
      <c r="R156" s="407"/>
      <c r="S156" s="407"/>
      <c r="T156" s="407"/>
      <c r="U156" s="407"/>
      <c r="V156" s="407"/>
      <c r="W156" s="407"/>
      <c r="X156" s="407"/>
      <c r="Y156" s="407"/>
      <c r="Z156" s="407"/>
      <c r="AA156" s="407"/>
      <c r="AB156" s="407"/>
      <c r="AC156" s="407"/>
      <c r="AD156" s="407"/>
      <c r="AE156" s="407"/>
      <c r="AF156" s="407"/>
      <c r="AG156" s="407"/>
      <c r="AH156" s="407"/>
      <c r="AI156" s="407"/>
      <c r="AJ156" s="407"/>
      <c r="AK156" s="407"/>
      <c r="AL156" s="407"/>
      <c r="AM156" s="407"/>
      <c r="AN156" s="407"/>
      <c r="AO156" s="407"/>
      <c r="AP156" s="407"/>
      <c r="AQ156" s="407"/>
      <c r="AR156" s="407"/>
      <c r="AS156" s="407"/>
      <c r="AT156" s="407"/>
      <c r="AU156" s="407"/>
      <c r="AV156" s="407"/>
      <c r="AW156" s="407"/>
      <c r="AX156" s="407"/>
      <c r="AY156" s="407"/>
      <c r="AZ156" s="407"/>
      <c r="BA156" s="407"/>
      <c r="BB156" s="407"/>
      <c r="BC156" s="407"/>
      <c r="BD156" s="407"/>
      <c r="BE156" s="407"/>
      <c r="BF156" s="407"/>
      <c r="BG156" s="407"/>
      <c r="BH156" s="407"/>
      <c r="BI156" s="407"/>
      <c r="BJ156" s="407"/>
      <c r="BK156" s="407"/>
      <c r="BL156" s="407"/>
      <c r="BM156" s="407"/>
      <c r="BN156" s="407"/>
      <c r="BO156" s="407"/>
      <c r="BP156" s="407"/>
      <c r="BQ156" s="407"/>
      <c r="BR156" s="407"/>
      <c r="BS156" s="407"/>
      <c r="BT156" s="407"/>
      <c r="BU156" s="407"/>
      <c r="BV156" s="407"/>
      <c r="BW156" s="407"/>
      <c r="BX156" s="407"/>
      <c r="BY156" s="407"/>
      <c r="BZ156" s="407"/>
      <c r="CA156" s="407"/>
      <c r="CB156" s="407"/>
      <c r="CC156" s="407"/>
      <c r="CD156" s="407"/>
      <c r="CE156" s="407"/>
      <c r="CF156" s="407"/>
      <c r="CG156" s="407"/>
      <c r="CH156" s="407"/>
      <c r="CI156" s="407"/>
      <c r="CJ156" s="407"/>
      <c r="CK156" s="407"/>
      <c r="CL156" s="407"/>
      <c r="CM156" s="407"/>
      <c r="CN156" s="407"/>
      <c r="CO156" s="407"/>
      <c r="CP156" s="407"/>
      <c r="CQ156" s="407"/>
      <c r="CR156" s="407"/>
      <c r="CS156" s="407"/>
      <c r="CT156" s="407"/>
      <c r="CU156" s="407"/>
      <c r="CV156" s="407"/>
      <c r="CW156" s="407"/>
      <c r="CX156" s="407"/>
      <c r="CY156" s="407"/>
      <c r="CZ156" s="407"/>
      <c r="DA156" s="407"/>
      <c r="DB156" s="407"/>
      <c r="DC156" s="407"/>
      <c r="DD156" s="407"/>
      <c r="DE156" s="407"/>
      <c r="DF156" s="407"/>
      <c r="DG156" s="407"/>
      <c r="DH156" s="407"/>
      <c r="DI156" s="407"/>
      <c r="DJ156" s="407"/>
      <c r="DK156" s="407"/>
      <c r="DL156" s="407"/>
      <c r="DM156" s="407"/>
      <c r="DN156" s="407"/>
      <c r="DO156" s="407"/>
      <c r="DP156" s="407"/>
      <c r="DQ156" s="407"/>
      <c r="DR156" s="407"/>
      <c r="DS156" s="407"/>
    </row>
    <row r="157" spans="1:123">
      <c r="A157" s="407"/>
      <c r="B157" s="407"/>
      <c r="C157" s="407"/>
      <c r="D157" s="407"/>
      <c r="E157" s="407"/>
      <c r="F157" s="407"/>
      <c r="G157" s="407"/>
      <c r="H157" s="407"/>
      <c r="I157" s="407"/>
      <c r="J157" s="407"/>
      <c r="K157" s="407"/>
      <c r="L157" s="407"/>
      <c r="M157" s="407"/>
      <c r="N157" s="407"/>
      <c r="O157" s="407"/>
      <c r="P157" s="407"/>
      <c r="Q157" s="407"/>
      <c r="R157" s="407"/>
      <c r="S157" s="407"/>
      <c r="T157" s="407"/>
      <c r="U157" s="407"/>
      <c r="V157" s="407"/>
      <c r="W157" s="407"/>
      <c r="X157" s="407"/>
      <c r="Y157" s="407"/>
      <c r="Z157" s="407"/>
      <c r="AA157" s="407"/>
      <c r="AB157" s="407"/>
      <c r="AC157" s="407"/>
      <c r="AD157" s="407"/>
      <c r="AE157" s="407"/>
      <c r="AF157" s="407"/>
      <c r="AG157" s="407"/>
      <c r="AH157" s="407"/>
      <c r="AI157" s="407"/>
      <c r="AJ157" s="407"/>
      <c r="AK157" s="407"/>
      <c r="AL157" s="407"/>
      <c r="AM157" s="407"/>
      <c r="AN157" s="407"/>
      <c r="AO157" s="407"/>
      <c r="AP157" s="407"/>
      <c r="AQ157" s="407"/>
      <c r="AR157" s="407"/>
      <c r="AS157" s="407"/>
      <c r="AT157" s="407"/>
      <c r="AU157" s="407"/>
      <c r="AV157" s="407"/>
      <c r="AW157" s="407"/>
      <c r="AX157" s="407"/>
      <c r="AY157" s="407"/>
      <c r="AZ157" s="407"/>
      <c r="BA157" s="407"/>
      <c r="BB157" s="407"/>
      <c r="BC157" s="407"/>
      <c r="BD157" s="407"/>
      <c r="BE157" s="407"/>
      <c r="BF157" s="407"/>
      <c r="BG157" s="407"/>
      <c r="BH157" s="407"/>
      <c r="BI157" s="407"/>
      <c r="BJ157" s="407"/>
      <c r="BK157" s="407"/>
      <c r="BL157" s="407"/>
      <c r="BM157" s="407"/>
      <c r="BN157" s="407"/>
      <c r="BO157" s="407"/>
      <c r="BP157" s="407"/>
      <c r="BQ157" s="407"/>
      <c r="BR157" s="407"/>
      <c r="BS157" s="407"/>
      <c r="BT157" s="407"/>
      <c r="BU157" s="407"/>
      <c r="BV157" s="407"/>
      <c r="BW157" s="407"/>
      <c r="BX157" s="407"/>
      <c r="BY157" s="407"/>
      <c r="BZ157" s="407"/>
      <c r="CA157" s="407"/>
      <c r="CB157" s="407"/>
      <c r="CC157" s="407"/>
      <c r="CD157" s="407"/>
      <c r="CE157" s="407"/>
      <c r="CF157" s="407"/>
      <c r="CG157" s="407"/>
      <c r="CH157" s="407"/>
      <c r="CI157" s="407"/>
      <c r="CJ157" s="407"/>
      <c r="CK157" s="407"/>
      <c r="CL157" s="407"/>
      <c r="CM157" s="407"/>
      <c r="CN157" s="407"/>
      <c r="CO157" s="407"/>
      <c r="CP157" s="407"/>
      <c r="CQ157" s="407"/>
      <c r="CR157" s="407"/>
      <c r="CS157" s="407"/>
      <c r="CT157" s="407"/>
      <c r="CU157" s="407"/>
      <c r="CV157" s="407"/>
      <c r="CW157" s="407"/>
      <c r="CX157" s="407"/>
      <c r="CY157" s="407"/>
      <c r="CZ157" s="407"/>
      <c r="DA157" s="407"/>
      <c r="DB157" s="407"/>
      <c r="DC157" s="407"/>
      <c r="DD157" s="407"/>
      <c r="DE157" s="407"/>
      <c r="DF157" s="407"/>
      <c r="DG157" s="407"/>
      <c r="DH157" s="407"/>
      <c r="DI157" s="407"/>
      <c r="DJ157" s="407"/>
      <c r="DK157" s="407"/>
      <c r="DL157" s="407"/>
      <c r="DM157" s="407"/>
      <c r="DN157" s="407"/>
      <c r="DO157" s="407"/>
      <c r="DP157" s="407"/>
      <c r="DQ157" s="407"/>
      <c r="DR157" s="407"/>
      <c r="DS157" s="407"/>
    </row>
    <row r="158" spans="1:123">
      <c r="A158" s="407"/>
      <c r="B158" s="407"/>
      <c r="C158" s="407"/>
      <c r="D158" s="407"/>
      <c r="E158" s="407"/>
      <c r="F158" s="407"/>
      <c r="G158" s="407"/>
      <c r="H158" s="407"/>
      <c r="I158" s="407"/>
      <c r="J158" s="407"/>
      <c r="K158" s="407"/>
      <c r="L158" s="407"/>
      <c r="M158" s="407"/>
      <c r="N158" s="407"/>
      <c r="O158" s="407"/>
      <c r="P158" s="407"/>
      <c r="Q158" s="407"/>
      <c r="R158" s="407"/>
      <c r="S158" s="407"/>
      <c r="T158" s="407"/>
      <c r="U158" s="407"/>
      <c r="V158" s="407"/>
      <c r="W158" s="407"/>
      <c r="X158" s="407"/>
      <c r="Y158" s="407"/>
      <c r="Z158" s="407"/>
      <c r="AA158" s="407"/>
      <c r="AB158" s="407"/>
      <c r="AC158" s="407"/>
      <c r="AD158" s="407"/>
      <c r="AE158" s="407"/>
      <c r="AF158" s="407"/>
      <c r="AG158" s="407"/>
      <c r="AH158" s="407"/>
      <c r="AI158" s="407"/>
      <c r="AJ158" s="407"/>
      <c r="AK158" s="407"/>
      <c r="AL158" s="407"/>
      <c r="AM158" s="407"/>
      <c r="AN158" s="407"/>
      <c r="AO158" s="407"/>
      <c r="AP158" s="407"/>
      <c r="AQ158" s="407"/>
      <c r="AR158" s="407"/>
      <c r="AS158" s="407"/>
      <c r="AT158" s="407"/>
      <c r="AU158" s="407"/>
      <c r="AV158" s="407"/>
      <c r="AW158" s="407"/>
      <c r="AX158" s="407"/>
      <c r="AY158" s="407"/>
      <c r="AZ158" s="407"/>
      <c r="BA158" s="407"/>
      <c r="BB158" s="407"/>
      <c r="BC158" s="407"/>
      <c r="BD158" s="407"/>
      <c r="BE158" s="407"/>
      <c r="BF158" s="407"/>
      <c r="BG158" s="407"/>
      <c r="BH158" s="407"/>
      <c r="BI158" s="407"/>
      <c r="BJ158" s="407"/>
      <c r="BK158" s="407"/>
      <c r="BL158" s="407"/>
      <c r="BM158" s="407"/>
      <c r="BN158" s="407"/>
      <c r="BO158" s="407"/>
      <c r="BP158" s="407"/>
      <c r="BQ158" s="407"/>
      <c r="BR158" s="407"/>
      <c r="BS158" s="407"/>
      <c r="BT158" s="407"/>
      <c r="BU158" s="407"/>
      <c r="BV158" s="407"/>
      <c r="BW158" s="407"/>
      <c r="BX158" s="407"/>
      <c r="BY158" s="407"/>
      <c r="BZ158" s="407"/>
      <c r="CA158" s="407"/>
      <c r="CB158" s="407"/>
      <c r="CC158" s="407"/>
      <c r="CD158" s="407"/>
      <c r="CE158" s="407"/>
      <c r="CF158" s="407"/>
      <c r="CG158" s="407"/>
      <c r="CH158" s="407"/>
      <c r="CI158" s="407"/>
      <c r="CJ158" s="407"/>
      <c r="CK158" s="407"/>
      <c r="CL158" s="407"/>
      <c r="CM158" s="407"/>
      <c r="CN158" s="407"/>
      <c r="CO158" s="407"/>
      <c r="CP158" s="407"/>
      <c r="CQ158" s="407"/>
      <c r="CR158" s="407"/>
      <c r="CS158" s="407"/>
      <c r="CT158" s="407"/>
      <c r="CU158" s="407"/>
      <c r="CV158" s="407"/>
      <c r="CW158" s="407"/>
      <c r="CX158" s="407"/>
      <c r="CY158" s="407"/>
      <c r="CZ158" s="407"/>
      <c r="DA158" s="407"/>
      <c r="DB158" s="407"/>
      <c r="DC158" s="407"/>
      <c r="DD158" s="407"/>
      <c r="DE158" s="407"/>
      <c r="DF158" s="407"/>
      <c r="DG158" s="407"/>
      <c r="DH158" s="407"/>
      <c r="DI158" s="407"/>
      <c r="DJ158" s="407"/>
      <c r="DK158" s="407"/>
      <c r="DL158" s="407"/>
      <c r="DM158" s="407"/>
      <c r="DN158" s="407"/>
      <c r="DO158" s="407"/>
      <c r="DP158" s="407"/>
      <c r="DQ158" s="407"/>
      <c r="DR158" s="407"/>
      <c r="DS158" s="407"/>
    </row>
    <row r="159" spans="1:123">
      <c r="A159" s="407"/>
      <c r="B159" s="407"/>
      <c r="C159" s="407"/>
      <c r="D159" s="407"/>
      <c r="E159" s="407"/>
      <c r="F159" s="407"/>
      <c r="G159" s="407"/>
      <c r="H159" s="407"/>
      <c r="I159" s="407"/>
      <c r="J159" s="407"/>
      <c r="K159" s="407"/>
      <c r="L159" s="407"/>
      <c r="M159" s="407"/>
      <c r="N159" s="407"/>
      <c r="O159" s="407"/>
      <c r="P159" s="407"/>
      <c r="Q159" s="407"/>
      <c r="R159" s="407"/>
      <c r="S159" s="407"/>
      <c r="T159" s="407"/>
      <c r="U159" s="407"/>
      <c r="V159" s="407"/>
      <c r="W159" s="407"/>
      <c r="X159" s="407"/>
      <c r="Y159" s="407"/>
      <c r="Z159" s="407"/>
      <c r="AA159" s="407"/>
      <c r="AB159" s="407"/>
      <c r="AC159" s="407"/>
      <c r="AD159" s="407"/>
      <c r="AE159" s="407"/>
      <c r="AF159" s="407"/>
      <c r="AG159" s="407"/>
      <c r="AH159" s="407"/>
      <c r="AI159" s="407"/>
      <c r="AJ159" s="407"/>
      <c r="AK159" s="407"/>
      <c r="AL159" s="407"/>
      <c r="AM159" s="407"/>
      <c r="AN159" s="407"/>
      <c r="AO159" s="407"/>
      <c r="AP159" s="407"/>
      <c r="AQ159" s="407"/>
      <c r="AR159" s="407"/>
      <c r="AS159" s="407"/>
      <c r="AT159" s="407"/>
      <c r="AU159" s="407"/>
      <c r="AV159" s="407"/>
      <c r="AW159" s="407"/>
      <c r="AX159" s="407"/>
      <c r="AY159" s="407"/>
      <c r="AZ159" s="407"/>
      <c r="BA159" s="407"/>
      <c r="BB159" s="407"/>
      <c r="BC159" s="407"/>
      <c r="BD159" s="407"/>
      <c r="BE159" s="407"/>
      <c r="BF159" s="407"/>
      <c r="BG159" s="407"/>
      <c r="BH159" s="407"/>
      <c r="BI159" s="407"/>
      <c r="BJ159" s="407"/>
      <c r="BK159" s="407"/>
      <c r="BL159" s="407"/>
      <c r="BM159" s="407"/>
      <c r="BN159" s="407"/>
      <c r="BO159" s="407"/>
      <c r="BP159" s="407"/>
      <c r="BQ159" s="407"/>
      <c r="BR159" s="407"/>
      <c r="BS159" s="407"/>
      <c r="BT159" s="407"/>
      <c r="BU159" s="407"/>
      <c r="BV159" s="407"/>
      <c r="BW159" s="407"/>
      <c r="BX159" s="407"/>
      <c r="BY159" s="407"/>
      <c r="BZ159" s="407"/>
      <c r="CA159" s="407"/>
      <c r="CB159" s="407"/>
      <c r="CC159" s="407"/>
      <c r="CD159" s="407"/>
      <c r="CE159" s="407"/>
      <c r="CF159" s="407"/>
      <c r="CG159" s="407"/>
      <c r="CH159" s="407"/>
      <c r="CI159" s="407"/>
      <c r="CJ159" s="407"/>
      <c r="CK159" s="407"/>
      <c r="CL159" s="407"/>
      <c r="CM159" s="407"/>
      <c r="CN159" s="407"/>
      <c r="CO159" s="407"/>
      <c r="CP159" s="407"/>
      <c r="CQ159" s="407"/>
      <c r="CR159" s="407"/>
      <c r="CS159" s="407"/>
      <c r="CT159" s="407"/>
      <c r="CU159" s="407"/>
      <c r="CV159" s="407"/>
      <c r="CW159" s="407"/>
      <c r="CX159" s="407"/>
      <c r="CY159" s="407"/>
      <c r="CZ159" s="407"/>
      <c r="DA159" s="407"/>
      <c r="DB159" s="407"/>
      <c r="DC159" s="407"/>
      <c r="DD159" s="407"/>
      <c r="DE159" s="407"/>
      <c r="DF159" s="407"/>
      <c r="DG159" s="407"/>
      <c r="DH159" s="407"/>
      <c r="DI159" s="407"/>
      <c r="DJ159" s="407"/>
      <c r="DK159" s="407"/>
      <c r="DL159" s="407"/>
      <c r="DM159" s="407"/>
      <c r="DN159" s="407"/>
      <c r="DO159" s="407"/>
      <c r="DP159" s="407"/>
      <c r="DQ159" s="407"/>
      <c r="DR159" s="407"/>
      <c r="DS159" s="407"/>
    </row>
    <row r="160" spans="1:123">
      <c r="A160" s="407"/>
      <c r="B160" s="407"/>
      <c r="C160" s="407"/>
      <c r="D160" s="407"/>
      <c r="E160" s="407"/>
      <c r="F160" s="407"/>
      <c r="G160" s="407"/>
      <c r="H160" s="407"/>
      <c r="I160" s="407"/>
      <c r="J160" s="407"/>
      <c r="K160" s="407"/>
      <c r="L160" s="407"/>
      <c r="M160" s="407"/>
      <c r="N160" s="407"/>
      <c r="O160" s="407"/>
      <c r="P160" s="407"/>
      <c r="Q160" s="407"/>
      <c r="R160" s="407"/>
      <c r="S160" s="407"/>
      <c r="T160" s="407"/>
      <c r="U160" s="407"/>
      <c r="V160" s="407"/>
      <c r="W160" s="407"/>
      <c r="X160" s="407"/>
      <c r="Y160" s="407"/>
      <c r="Z160" s="407"/>
      <c r="AA160" s="407"/>
      <c r="AB160" s="407"/>
      <c r="AC160" s="407"/>
      <c r="AD160" s="407"/>
      <c r="AE160" s="407"/>
      <c r="AF160" s="407"/>
      <c r="AG160" s="407"/>
      <c r="AH160" s="407"/>
      <c r="AI160" s="407"/>
      <c r="AJ160" s="407"/>
      <c r="AK160" s="407"/>
      <c r="AL160" s="407"/>
      <c r="AM160" s="407"/>
      <c r="AN160" s="407"/>
      <c r="AO160" s="407"/>
      <c r="AP160" s="407"/>
      <c r="AQ160" s="407"/>
      <c r="AR160" s="407"/>
      <c r="AS160" s="407"/>
      <c r="AT160" s="407"/>
      <c r="AU160" s="407"/>
      <c r="AV160" s="407"/>
      <c r="AW160" s="407"/>
      <c r="AX160" s="407"/>
      <c r="AY160" s="407"/>
      <c r="AZ160" s="407"/>
      <c r="BA160" s="407"/>
      <c r="BB160" s="407"/>
      <c r="BC160" s="407"/>
      <c r="BD160" s="407"/>
      <c r="BE160" s="407"/>
      <c r="BF160" s="407"/>
      <c r="BG160" s="407"/>
      <c r="BH160" s="407"/>
      <c r="BI160" s="407"/>
      <c r="BJ160" s="407"/>
      <c r="BK160" s="407"/>
      <c r="BL160" s="407"/>
      <c r="BM160" s="407"/>
      <c r="BN160" s="407"/>
      <c r="BO160" s="407"/>
      <c r="BP160" s="407"/>
      <c r="BQ160" s="407"/>
      <c r="BR160" s="407"/>
      <c r="BS160" s="407"/>
      <c r="BT160" s="407"/>
      <c r="BU160" s="407"/>
      <c r="BV160" s="407"/>
      <c r="BW160" s="407"/>
      <c r="BX160" s="407"/>
      <c r="BY160" s="407"/>
      <c r="BZ160" s="407"/>
      <c r="CA160" s="407"/>
      <c r="CB160" s="407"/>
      <c r="CC160" s="407"/>
      <c r="CD160" s="407"/>
      <c r="CE160" s="407"/>
      <c r="CF160" s="407"/>
      <c r="CG160" s="407"/>
      <c r="CH160" s="407"/>
      <c r="CI160" s="407"/>
      <c r="CJ160" s="407"/>
      <c r="CK160" s="407"/>
      <c r="CL160" s="407"/>
      <c r="CM160" s="407"/>
      <c r="CN160" s="407"/>
      <c r="CO160" s="407"/>
      <c r="CP160" s="407"/>
      <c r="CQ160" s="407"/>
      <c r="CR160" s="407"/>
      <c r="CS160" s="407"/>
      <c r="CT160" s="407"/>
      <c r="CU160" s="407"/>
      <c r="CV160" s="407"/>
      <c r="CW160" s="407"/>
      <c r="CX160" s="407"/>
      <c r="CY160" s="407"/>
      <c r="CZ160" s="407"/>
      <c r="DA160" s="407"/>
      <c r="DB160" s="407"/>
      <c r="DC160" s="407"/>
      <c r="DD160" s="407"/>
      <c r="DE160" s="407"/>
      <c r="DF160" s="407"/>
      <c r="DG160" s="407"/>
      <c r="DH160" s="407"/>
      <c r="DI160" s="407"/>
      <c r="DJ160" s="407"/>
      <c r="DK160" s="407"/>
      <c r="DL160" s="407"/>
      <c r="DM160" s="407"/>
      <c r="DN160" s="407"/>
      <c r="DO160" s="407"/>
      <c r="DP160" s="407"/>
      <c r="DQ160" s="407"/>
      <c r="DR160" s="407"/>
      <c r="DS160" s="407"/>
    </row>
    <row r="161" spans="1:123">
      <c r="A161" s="407"/>
      <c r="B161" s="407"/>
      <c r="C161" s="407"/>
      <c r="D161" s="407"/>
      <c r="E161" s="407"/>
      <c r="F161" s="407"/>
      <c r="G161" s="407"/>
      <c r="H161" s="407"/>
      <c r="I161" s="407"/>
      <c r="J161" s="407"/>
      <c r="K161" s="407"/>
      <c r="L161" s="407"/>
      <c r="M161" s="407"/>
      <c r="N161" s="407"/>
      <c r="O161" s="407"/>
      <c r="P161" s="407"/>
      <c r="Q161" s="407"/>
      <c r="R161" s="407"/>
      <c r="S161" s="407"/>
      <c r="T161" s="407"/>
      <c r="U161" s="407"/>
      <c r="V161" s="407"/>
      <c r="W161" s="407"/>
      <c r="X161" s="407"/>
      <c r="Y161" s="407"/>
      <c r="Z161" s="407"/>
      <c r="AA161" s="407"/>
      <c r="AB161" s="407"/>
      <c r="AC161" s="407"/>
      <c r="AD161" s="407"/>
      <c r="AE161" s="407"/>
      <c r="AF161" s="407"/>
      <c r="AG161" s="407"/>
      <c r="AH161" s="407"/>
      <c r="AI161" s="407"/>
      <c r="AJ161" s="407"/>
      <c r="AK161" s="407"/>
      <c r="AL161" s="407"/>
      <c r="AM161" s="407"/>
      <c r="AN161" s="407"/>
      <c r="AO161" s="407"/>
      <c r="AP161" s="407"/>
      <c r="AQ161" s="407"/>
      <c r="AR161" s="407"/>
      <c r="AS161" s="407"/>
      <c r="AT161" s="407"/>
      <c r="AU161" s="407"/>
      <c r="AV161" s="407"/>
      <c r="AW161" s="407"/>
      <c r="AX161" s="407"/>
      <c r="AY161" s="407"/>
      <c r="AZ161" s="407"/>
      <c r="BA161" s="407"/>
      <c r="BB161" s="407"/>
      <c r="BC161" s="407"/>
      <c r="BD161" s="407"/>
      <c r="BE161" s="407"/>
      <c r="BF161" s="407"/>
      <c r="BG161" s="407"/>
      <c r="BH161" s="407"/>
      <c r="BI161" s="407"/>
      <c r="BJ161" s="407"/>
      <c r="BK161" s="407"/>
      <c r="BL161" s="407"/>
      <c r="BM161" s="407"/>
      <c r="BN161" s="407"/>
      <c r="BO161" s="407"/>
      <c r="BP161" s="407"/>
      <c r="BQ161" s="407"/>
      <c r="BR161" s="407"/>
      <c r="BS161" s="407"/>
      <c r="BT161" s="407"/>
      <c r="BU161" s="407"/>
      <c r="BV161" s="407"/>
      <c r="BW161" s="407"/>
      <c r="BX161" s="407"/>
      <c r="BY161" s="407"/>
      <c r="BZ161" s="407"/>
      <c r="CA161" s="407"/>
      <c r="CB161" s="407"/>
      <c r="CC161" s="407"/>
      <c r="CD161" s="407"/>
      <c r="CE161" s="407"/>
      <c r="CF161" s="407"/>
      <c r="CG161" s="407"/>
      <c r="CH161" s="407"/>
      <c r="CI161" s="407"/>
      <c r="CJ161" s="407"/>
      <c r="CK161" s="407"/>
      <c r="CL161" s="407"/>
      <c r="CM161" s="407"/>
      <c r="CN161" s="407"/>
      <c r="CO161" s="407"/>
      <c r="CP161" s="407"/>
      <c r="CQ161" s="407"/>
      <c r="CR161" s="407"/>
      <c r="CS161" s="407"/>
      <c r="CT161" s="407"/>
      <c r="CU161" s="407"/>
      <c r="CV161" s="407"/>
      <c r="CW161" s="407"/>
      <c r="CX161" s="407"/>
      <c r="CY161" s="407"/>
      <c r="CZ161" s="407"/>
      <c r="DA161" s="407"/>
      <c r="DB161" s="407"/>
      <c r="DC161" s="407"/>
      <c r="DD161" s="407"/>
      <c r="DE161" s="407"/>
      <c r="DF161" s="407"/>
      <c r="DG161" s="407"/>
      <c r="DH161" s="407"/>
      <c r="DI161" s="407"/>
      <c r="DJ161" s="407"/>
      <c r="DK161" s="407"/>
      <c r="DL161" s="407"/>
      <c r="DM161" s="407"/>
      <c r="DN161" s="407"/>
      <c r="DO161" s="407"/>
      <c r="DP161" s="407"/>
      <c r="DQ161" s="407"/>
      <c r="DR161" s="407"/>
      <c r="DS161" s="407"/>
    </row>
    <row r="162" spans="1:123">
      <c r="A162" s="407"/>
      <c r="B162" s="407"/>
      <c r="C162" s="407"/>
      <c r="D162" s="407"/>
      <c r="E162" s="407"/>
      <c r="F162" s="407"/>
      <c r="G162" s="407"/>
      <c r="H162" s="407"/>
      <c r="I162" s="407"/>
      <c r="J162" s="407"/>
      <c r="K162" s="407"/>
      <c r="L162" s="407"/>
      <c r="M162" s="407"/>
      <c r="N162" s="407"/>
      <c r="O162" s="407"/>
      <c r="P162" s="407"/>
      <c r="Q162" s="407"/>
      <c r="R162" s="407"/>
      <c r="S162" s="407"/>
      <c r="T162" s="407"/>
      <c r="U162" s="407"/>
      <c r="V162" s="407"/>
      <c r="W162" s="407"/>
      <c r="X162" s="407"/>
      <c r="Y162" s="407"/>
      <c r="Z162" s="407"/>
      <c r="AA162" s="407"/>
      <c r="AB162" s="407"/>
      <c r="AC162" s="407"/>
      <c r="AD162" s="407"/>
      <c r="AE162" s="407"/>
      <c r="AF162" s="407"/>
      <c r="AG162" s="407"/>
      <c r="AH162" s="407"/>
      <c r="AI162" s="407"/>
      <c r="AJ162" s="407"/>
      <c r="AK162" s="407"/>
      <c r="AL162" s="407"/>
      <c r="AM162" s="407"/>
      <c r="AN162" s="407"/>
      <c r="AO162" s="407"/>
      <c r="AP162" s="407"/>
      <c r="AQ162" s="407"/>
      <c r="AR162" s="407"/>
      <c r="AS162" s="407"/>
      <c r="AT162" s="407"/>
      <c r="AU162" s="407"/>
      <c r="AV162" s="407"/>
      <c r="AW162" s="407"/>
      <c r="AX162" s="407"/>
      <c r="AY162" s="407"/>
      <c r="AZ162" s="407"/>
      <c r="BA162" s="407"/>
      <c r="BB162" s="407"/>
      <c r="BC162" s="407"/>
      <c r="BD162" s="407"/>
      <c r="BE162" s="407"/>
      <c r="BF162" s="407"/>
      <c r="BG162" s="407"/>
      <c r="BH162" s="407"/>
      <c r="BI162" s="407"/>
      <c r="BJ162" s="407"/>
      <c r="BK162" s="407"/>
      <c r="BL162" s="407"/>
      <c r="BM162" s="407"/>
      <c r="BN162" s="407"/>
      <c r="BO162" s="407"/>
      <c r="BP162" s="407"/>
      <c r="BQ162" s="407"/>
      <c r="BR162" s="407"/>
      <c r="BS162" s="407"/>
      <c r="BT162" s="407"/>
      <c r="BU162" s="407"/>
      <c r="BV162" s="407"/>
      <c r="BW162" s="407"/>
      <c r="BX162" s="407"/>
      <c r="BY162" s="407"/>
      <c r="BZ162" s="407"/>
      <c r="CA162" s="407"/>
      <c r="CB162" s="407"/>
      <c r="CC162" s="407"/>
      <c r="CD162" s="407"/>
      <c r="CE162" s="407"/>
      <c r="CF162" s="407"/>
      <c r="CG162" s="407"/>
      <c r="CH162" s="407"/>
      <c r="CI162" s="407"/>
      <c r="CJ162" s="407"/>
      <c r="CK162" s="407"/>
      <c r="CL162" s="407"/>
      <c r="CM162" s="407"/>
      <c r="CN162" s="407"/>
      <c r="CO162" s="407"/>
      <c r="CP162" s="407"/>
      <c r="CQ162" s="407"/>
      <c r="CR162" s="407"/>
      <c r="CS162" s="407"/>
      <c r="CT162" s="407"/>
      <c r="CU162" s="407"/>
      <c r="CV162" s="407"/>
      <c r="CW162" s="407"/>
      <c r="CX162" s="407"/>
      <c r="CY162" s="407"/>
      <c r="CZ162" s="407"/>
      <c r="DA162" s="407"/>
      <c r="DB162" s="407"/>
      <c r="DC162" s="407"/>
      <c r="DD162" s="407"/>
      <c r="DE162" s="407"/>
      <c r="DF162" s="407"/>
      <c r="DG162" s="407"/>
      <c r="DH162" s="407"/>
      <c r="DI162" s="407"/>
      <c r="DJ162" s="407"/>
      <c r="DK162" s="407"/>
      <c r="DL162" s="407"/>
      <c r="DM162" s="407"/>
      <c r="DN162" s="407"/>
      <c r="DO162" s="407"/>
      <c r="DP162" s="407"/>
      <c r="DQ162" s="407"/>
      <c r="DR162" s="407"/>
      <c r="DS162" s="407"/>
    </row>
    <row r="163" spans="1:123">
      <c r="A163" s="407"/>
      <c r="B163" s="407"/>
      <c r="C163" s="407"/>
      <c r="D163" s="407"/>
      <c r="E163" s="407"/>
      <c r="F163" s="407"/>
      <c r="G163" s="407"/>
      <c r="H163" s="407"/>
      <c r="I163" s="407"/>
      <c r="J163" s="407"/>
      <c r="K163" s="407"/>
      <c r="L163" s="407"/>
      <c r="M163" s="407"/>
      <c r="N163" s="407"/>
      <c r="O163" s="407"/>
      <c r="P163" s="407"/>
      <c r="Q163" s="407"/>
      <c r="R163" s="407"/>
      <c r="S163" s="407"/>
      <c r="T163" s="407"/>
      <c r="U163" s="407"/>
      <c r="V163" s="407"/>
      <c r="W163" s="407"/>
      <c r="X163" s="407"/>
      <c r="Y163" s="407"/>
      <c r="Z163" s="407"/>
      <c r="AA163" s="407"/>
      <c r="AB163" s="407"/>
      <c r="AC163" s="407"/>
      <c r="AD163" s="407"/>
      <c r="AE163" s="407"/>
      <c r="AF163" s="407"/>
      <c r="AG163" s="407"/>
      <c r="AH163" s="407"/>
      <c r="AI163" s="407"/>
      <c r="AJ163" s="407"/>
      <c r="AK163" s="407"/>
      <c r="AL163" s="407"/>
      <c r="AM163" s="407"/>
      <c r="AN163" s="407"/>
      <c r="AO163" s="407"/>
      <c r="AP163" s="407"/>
      <c r="AQ163" s="407"/>
      <c r="AR163" s="407"/>
      <c r="AS163" s="407"/>
      <c r="AT163" s="407"/>
      <c r="AU163" s="407"/>
      <c r="AV163" s="407"/>
      <c r="AW163" s="407"/>
      <c r="AX163" s="407"/>
      <c r="AY163" s="407"/>
      <c r="AZ163" s="407"/>
      <c r="BA163" s="407"/>
      <c r="BB163" s="407"/>
      <c r="BC163" s="407"/>
      <c r="BD163" s="407"/>
      <c r="BE163" s="407"/>
      <c r="BF163" s="407"/>
      <c r="BG163" s="407"/>
      <c r="BH163" s="407"/>
      <c r="BI163" s="407"/>
      <c r="BJ163" s="407"/>
      <c r="BK163" s="407"/>
      <c r="BL163" s="407"/>
      <c r="BM163" s="407"/>
      <c r="BN163" s="407"/>
      <c r="BO163" s="407"/>
      <c r="BP163" s="407"/>
      <c r="BQ163" s="407"/>
      <c r="BR163" s="407"/>
      <c r="BS163" s="407"/>
      <c r="BT163" s="407"/>
      <c r="BU163" s="407"/>
      <c r="BV163" s="407"/>
      <c r="BW163" s="407"/>
      <c r="BX163" s="407"/>
      <c r="BY163" s="407"/>
      <c r="BZ163" s="407"/>
      <c r="CA163" s="407"/>
      <c r="CB163" s="407"/>
      <c r="CC163" s="407"/>
      <c r="CD163" s="407"/>
      <c r="CE163" s="407"/>
      <c r="CF163" s="407"/>
      <c r="CG163" s="407"/>
      <c r="CH163" s="407"/>
      <c r="CI163" s="407"/>
      <c r="CJ163" s="407"/>
      <c r="CK163" s="407"/>
      <c r="CL163" s="407"/>
      <c r="CM163" s="407"/>
      <c r="CN163" s="407"/>
      <c r="CO163" s="407"/>
      <c r="CP163" s="407"/>
      <c r="CQ163" s="407"/>
      <c r="CR163" s="407"/>
      <c r="CS163" s="407"/>
      <c r="CT163" s="407"/>
      <c r="CU163" s="407"/>
      <c r="CV163" s="407"/>
      <c r="CW163" s="407"/>
      <c r="CX163" s="407"/>
      <c r="CY163" s="407"/>
      <c r="CZ163" s="407"/>
      <c r="DA163" s="407"/>
      <c r="DB163" s="407"/>
      <c r="DC163" s="407"/>
      <c r="DD163" s="407"/>
      <c r="DE163" s="407"/>
      <c r="DF163" s="407"/>
      <c r="DG163" s="407"/>
      <c r="DH163" s="407"/>
      <c r="DI163" s="407"/>
      <c r="DJ163" s="407"/>
      <c r="DK163" s="407"/>
      <c r="DL163" s="407"/>
      <c r="DM163" s="407"/>
      <c r="DN163" s="407"/>
      <c r="DO163" s="407"/>
      <c r="DP163" s="407"/>
      <c r="DQ163" s="407"/>
      <c r="DR163" s="407"/>
      <c r="DS163" s="407"/>
    </row>
    <row r="164" spans="1:123">
      <c r="A164" s="407"/>
      <c r="B164" s="407"/>
      <c r="C164" s="407"/>
      <c r="D164" s="407"/>
      <c r="E164" s="407"/>
      <c r="F164" s="407"/>
      <c r="G164" s="407"/>
      <c r="H164" s="407"/>
      <c r="I164" s="407"/>
      <c r="J164" s="407"/>
      <c r="K164" s="407"/>
      <c r="L164" s="407"/>
      <c r="M164" s="407"/>
      <c r="N164" s="407"/>
      <c r="O164" s="407"/>
      <c r="P164" s="407"/>
      <c r="Q164" s="407"/>
      <c r="R164" s="407"/>
      <c r="S164" s="407"/>
      <c r="T164" s="407"/>
      <c r="U164" s="407"/>
      <c r="V164" s="407"/>
      <c r="W164" s="407"/>
      <c r="X164" s="407"/>
      <c r="Y164" s="407"/>
      <c r="Z164" s="407"/>
      <c r="AA164" s="407"/>
      <c r="AB164" s="407"/>
      <c r="AC164" s="407"/>
      <c r="AD164" s="407"/>
      <c r="AE164" s="407"/>
      <c r="AF164" s="407"/>
      <c r="AG164" s="407"/>
      <c r="AH164" s="407"/>
      <c r="AI164" s="407"/>
      <c r="AJ164" s="407"/>
      <c r="AK164" s="407"/>
      <c r="AL164" s="407"/>
      <c r="AM164" s="407"/>
      <c r="AN164" s="407"/>
      <c r="AO164" s="407"/>
      <c r="AP164" s="407"/>
      <c r="AQ164" s="407"/>
      <c r="AR164" s="407"/>
      <c r="AS164" s="407"/>
      <c r="AT164" s="407"/>
      <c r="AU164" s="407"/>
      <c r="AV164" s="407"/>
      <c r="AW164" s="407"/>
      <c r="AX164" s="407"/>
      <c r="AY164" s="407"/>
      <c r="AZ164" s="407"/>
      <c r="BA164" s="407"/>
      <c r="BB164" s="407"/>
      <c r="BC164" s="407"/>
      <c r="BD164" s="407"/>
      <c r="BE164" s="407"/>
      <c r="BF164" s="407"/>
      <c r="BG164" s="407"/>
      <c r="BH164" s="407"/>
      <c r="BI164" s="407"/>
      <c r="BJ164" s="407"/>
      <c r="BK164" s="407"/>
      <c r="BL164" s="407"/>
      <c r="BM164" s="407"/>
      <c r="BN164" s="407"/>
      <c r="BO164" s="407"/>
      <c r="BP164" s="407"/>
      <c r="BQ164" s="407"/>
      <c r="BR164" s="407"/>
      <c r="BS164" s="407"/>
      <c r="BT164" s="407"/>
      <c r="BU164" s="407"/>
      <c r="BV164" s="407"/>
      <c r="BW164" s="407"/>
      <c r="BX164" s="407"/>
      <c r="BY164" s="407"/>
      <c r="BZ164" s="407"/>
      <c r="CA164" s="407"/>
      <c r="CB164" s="407"/>
      <c r="CC164" s="407"/>
      <c r="CD164" s="407"/>
      <c r="CE164" s="407"/>
      <c r="CF164" s="407"/>
      <c r="CG164" s="407"/>
      <c r="CH164" s="407"/>
      <c r="CI164" s="407"/>
      <c r="CJ164" s="407"/>
      <c r="CK164" s="407"/>
      <c r="CL164" s="407"/>
      <c r="CM164" s="407"/>
      <c r="CN164" s="407"/>
      <c r="CO164" s="407"/>
      <c r="CP164" s="407"/>
      <c r="CQ164" s="407"/>
      <c r="CR164" s="407"/>
      <c r="CS164" s="407"/>
      <c r="CT164" s="407"/>
      <c r="CU164" s="407"/>
      <c r="CV164" s="407"/>
      <c r="CW164" s="407"/>
      <c r="CX164" s="407"/>
      <c r="CY164" s="407"/>
      <c r="CZ164" s="407"/>
      <c r="DA164" s="407"/>
      <c r="DB164" s="407"/>
      <c r="DC164" s="407"/>
      <c r="DD164" s="407"/>
      <c r="DE164" s="407"/>
      <c r="DF164" s="407"/>
      <c r="DG164" s="407"/>
      <c r="DH164" s="407"/>
      <c r="DI164" s="407"/>
      <c r="DJ164" s="407"/>
      <c r="DK164" s="407"/>
      <c r="DL164" s="407"/>
      <c r="DM164" s="407"/>
      <c r="DN164" s="407"/>
      <c r="DO164" s="407"/>
      <c r="DP164" s="407"/>
      <c r="DQ164" s="407"/>
      <c r="DR164" s="407"/>
      <c r="DS164" s="407"/>
    </row>
    <row r="165" spans="1:123">
      <c r="A165" s="407"/>
      <c r="B165" s="407"/>
      <c r="C165" s="407"/>
      <c r="D165" s="407"/>
      <c r="E165" s="407"/>
      <c r="F165" s="407"/>
      <c r="G165" s="407"/>
      <c r="H165" s="407"/>
      <c r="I165" s="407"/>
      <c r="J165" s="407"/>
      <c r="K165" s="407"/>
      <c r="L165" s="407"/>
      <c r="M165" s="407"/>
      <c r="N165" s="407"/>
      <c r="O165" s="407"/>
      <c r="P165" s="407"/>
      <c r="Q165" s="407"/>
      <c r="R165" s="407"/>
      <c r="S165" s="407"/>
      <c r="T165" s="407"/>
      <c r="U165" s="407"/>
      <c r="V165" s="407"/>
      <c r="W165" s="407"/>
      <c r="X165" s="407"/>
      <c r="Y165" s="407"/>
      <c r="Z165" s="407"/>
      <c r="AA165" s="407"/>
      <c r="AB165" s="407"/>
      <c r="AC165" s="407"/>
      <c r="AD165" s="407"/>
      <c r="AE165" s="407"/>
      <c r="AF165" s="407"/>
      <c r="AG165" s="407"/>
      <c r="AH165" s="407"/>
      <c r="AI165" s="407"/>
      <c r="AJ165" s="407"/>
      <c r="AK165" s="407"/>
      <c r="AL165" s="407"/>
      <c r="AM165" s="407"/>
      <c r="AN165" s="407"/>
      <c r="AO165" s="407"/>
      <c r="AP165" s="407"/>
      <c r="AQ165" s="407"/>
      <c r="AR165" s="407"/>
      <c r="AS165" s="407"/>
      <c r="AT165" s="407"/>
      <c r="AU165" s="407"/>
      <c r="AV165" s="407"/>
      <c r="AW165" s="407"/>
      <c r="AX165" s="407"/>
      <c r="AY165" s="407"/>
      <c r="AZ165" s="407"/>
      <c r="BA165" s="407"/>
      <c r="BB165" s="407"/>
      <c r="BC165" s="407"/>
      <c r="BD165" s="407"/>
      <c r="BE165" s="407"/>
      <c r="BF165" s="407"/>
      <c r="BG165" s="407"/>
      <c r="BH165" s="407"/>
      <c r="BI165" s="407"/>
      <c r="BJ165" s="407"/>
      <c r="BK165" s="407"/>
      <c r="BL165" s="407"/>
      <c r="BM165" s="407"/>
      <c r="BN165" s="407"/>
      <c r="BO165" s="407"/>
      <c r="BP165" s="407"/>
      <c r="BQ165" s="407"/>
      <c r="BR165" s="407"/>
      <c r="BS165" s="407"/>
      <c r="BT165" s="407"/>
      <c r="BU165" s="407"/>
      <c r="BV165" s="407"/>
      <c r="BW165" s="407"/>
      <c r="BX165" s="407"/>
      <c r="BY165" s="407"/>
      <c r="BZ165" s="407"/>
      <c r="CA165" s="407"/>
      <c r="CB165" s="407"/>
      <c r="CC165" s="407"/>
      <c r="CD165" s="407"/>
      <c r="CE165" s="407"/>
      <c r="CF165" s="407"/>
      <c r="CG165" s="407"/>
      <c r="CH165" s="407"/>
      <c r="CI165" s="407"/>
      <c r="CJ165" s="407"/>
      <c r="CK165" s="407"/>
      <c r="CL165" s="407"/>
      <c r="CM165" s="407"/>
      <c r="CN165" s="407"/>
      <c r="CO165" s="407"/>
      <c r="CP165" s="407"/>
      <c r="CQ165" s="407"/>
      <c r="CR165" s="407"/>
      <c r="CS165" s="407"/>
      <c r="CT165" s="407"/>
      <c r="CU165" s="407"/>
      <c r="CV165" s="407"/>
      <c r="CW165" s="407"/>
      <c r="CX165" s="407"/>
      <c r="CY165" s="407"/>
      <c r="CZ165" s="407"/>
      <c r="DA165" s="407"/>
      <c r="DB165" s="407"/>
      <c r="DC165" s="407"/>
      <c r="DD165" s="407"/>
      <c r="DE165" s="407"/>
      <c r="DF165" s="407"/>
      <c r="DG165" s="407"/>
      <c r="DH165" s="407"/>
      <c r="DI165" s="407"/>
      <c r="DJ165" s="407"/>
      <c r="DK165" s="407"/>
      <c r="DL165" s="407"/>
      <c r="DM165" s="407"/>
      <c r="DN165" s="407"/>
      <c r="DO165" s="407"/>
      <c r="DP165" s="407"/>
      <c r="DQ165" s="407"/>
      <c r="DR165" s="407"/>
      <c r="DS165" s="407"/>
    </row>
    <row r="166" spans="1:123">
      <c r="A166" s="407"/>
      <c r="B166" s="407"/>
      <c r="C166" s="407"/>
      <c r="D166" s="407"/>
      <c r="E166" s="407"/>
      <c r="F166" s="407"/>
      <c r="G166" s="407"/>
      <c r="H166" s="407"/>
      <c r="I166" s="407"/>
      <c r="J166" s="407"/>
      <c r="K166" s="407"/>
      <c r="L166" s="407"/>
      <c r="M166" s="407"/>
      <c r="N166" s="407"/>
      <c r="O166" s="407"/>
      <c r="P166" s="407"/>
      <c r="Q166" s="407"/>
      <c r="R166" s="407"/>
      <c r="S166" s="407"/>
      <c r="T166" s="407"/>
      <c r="U166" s="407"/>
      <c r="V166" s="407"/>
      <c r="W166" s="407"/>
      <c r="X166" s="407"/>
      <c r="Y166" s="407"/>
      <c r="Z166" s="407"/>
      <c r="AA166" s="407"/>
      <c r="AB166" s="407"/>
      <c r="AC166" s="407"/>
      <c r="AD166" s="407"/>
      <c r="AE166" s="407"/>
      <c r="AF166" s="407"/>
      <c r="AG166" s="407"/>
      <c r="AH166" s="407"/>
      <c r="AI166" s="407"/>
      <c r="AJ166" s="407"/>
      <c r="AK166" s="407"/>
      <c r="AL166" s="407"/>
      <c r="AM166" s="407"/>
      <c r="AN166" s="407"/>
      <c r="AO166" s="407"/>
      <c r="AP166" s="407"/>
      <c r="AQ166" s="407"/>
      <c r="AR166" s="407"/>
      <c r="AS166" s="407"/>
      <c r="AT166" s="407"/>
      <c r="AU166" s="407"/>
      <c r="AV166" s="407"/>
      <c r="AW166" s="407"/>
      <c r="AX166" s="407"/>
      <c r="AY166" s="407"/>
      <c r="AZ166" s="407"/>
      <c r="BA166" s="407"/>
      <c r="BB166" s="407"/>
      <c r="BC166" s="407"/>
      <c r="BD166" s="407"/>
      <c r="BE166" s="407"/>
      <c r="BF166" s="407"/>
      <c r="BG166" s="407"/>
      <c r="BH166" s="407"/>
      <c r="BI166" s="407"/>
      <c r="BJ166" s="407"/>
      <c r="BK166" s="407"/>
      <c r="BL166" s="407"/>
      <c r="BM166" s="407"/>
      <c r="BN166" s="407"/>
      <c r="BO166" s="407"/>
      <c r="BP166" s="407"/>
      <c r="BQ166" s="407"/>
      <c r="BR166" s="407"/>
      <c r="BS166" s="407"/>
      <c r="BT166" s="407"/>
      <c r="BU166" s="407"/>
      <c r="BV166" s="407"/>
      <c r="BW166" s="407"/>
      <c r="BX166" s="407"/>
      <c r="BY166" s="407"/>
      <c r="BZ166" s="407"/>
      <c r="CA166" s="407"/>
      <c r="CB166" s="407"/>
      <c r="CC166" s="407"/>
      <c r="CD166" s="407"/>
      <c r="CE166" s="407"/>
      <c r="CF166" s="407"/>
      <c r="CG166" s="407"/>
      <c r="CH166" s="407"/>
      <c r="CI166" s="407"/>
      <c r="CJ166" s="407"/>
      <c r="CK166" s="407"/>
      <c r="CL166" s="407"/>
      <c r="CM166" s="407"/>
      <c r="CN166" s="407"/>
      <c r="CO166" s="407"/>
      <c r="CP166" s="407"/>
      <c r="CQ166" s="407"/>
      <c r="CR166" s="407"/>
      <c r="CS166" s="407"/>
      <c r="CT166" s="407"/>
      <c r="CU166" s="407"/>
      <c r="CV166" s="407"/>
      <c r="CW166" s="407"/>
      <c r="CX166" s="407"/>
      <c r="CY166" s="407"/>
      <c r="CZ166" s="407"/>
      <c r="DA166" s="407"/>
      <c r="DB166" s="407"/>
      <c r="DC166" s="407"/>
      <c r="DD166" s="407"/>
      <c r="DE166" s="407"/>
      <c r="DF166" s="407"/>
      <c r="DG166" s="407"/>
      <c r="DH166" s="407"/>
      <c r="DI166" s="407"/>
      <c r="DJ166" s="407"/>
      <c r="DK166" s="407"/>
      <c r="DL166" s="407"/>
      <c r="DM166" s="407"/>
      <c r="DN166" s="407"/>
      <c r="DO166" s="407"/>
      <c r="DP166" s="407"/>
      <c r="DQ166" s="407"/>
      <c r="DR166" s="407"/>
      <c r="DS166" s="407"/>
    </row>
    <row r="167" spans="1:123">
      <c r="A167" s="407"/>
      <c r="B167" s="407"/>
      <c r="C167" s="407"/>
      <c r="D167" s="407"/>
      <c r="E167" s="407"/>
      <c r="F167" s="407"/>
      <c r="G167" s="407"/>
      <c r="H167" s="407"/>
      <c r="I167" s="407"/>
      <c r="J167" s="407"/>
      <c r="K167" s="407"/>
      <c r="L167" s="407"/>
      <c r="M167" s="407"/>
      <c r="N167" s="407"/>
      <c r="O167" s="407"/>
      <c r="P167" s="407"/>
      <c r="Q167" s="407"/>
      <c r="R167" s="407"/>
      <c r="S167" s="407"/>
      <c r="T167" s="407"/>
      <c r="U167" s="407"/>
      <c r="V167" s="407"/>
      <c r="W167" s="407"/>
      <c r="X167" s="407"/>
      <c r="Y167" s="407"/>
      <c r="Z167" s="407"/>
      <c r="AA167" s="407"/>
      <c r="AB167" s="407"/>
      <c r="AC167" s="407"/>
      <c r="AD167" s="407"/>
      <c r="AE167" s="407"/>
      <c r="AF167" s="407"/>
      <c r="AG167" s="407"/>
      <c r="AH167" s="407"/>
      <c r="AI167" s="407"/>
      <c r="AJ167" s="407"/>
      <c r="AK167" s="407"/>
      <c r="AL167" s="407"/>
      <c r="AM167" s="407"/>
      <c r="AN167" s="407"/>
      <c r="AO167" s="407"/>
      <c r="AP167" s="407"/>
      <c r="AQ167" s="407"/>
      <c r="AR167" s="407"/>
      <c r="AS167" s="407"/>
      <c r="AT167" s="407"/>
      <c r="AU167" s="407"/>
      <c r="AV167" s="407"/>
      <c r="AW167" s="407"/>
      <c r="AX167" s="407"/>
      <c r="AY167" s="407"/>
      <c r="AZ167" s="407"/>
      <c r="BA167" s="407"/>
      <c r="BB167" s="407"/>
      <c r="BC167" s="407"/>
      <c r="BD167" s="407"/>
      <c r="BE167" s="407"/>
      <c r="BF167" s="407"/>
      <c r="BG167" s="407"/>
      <c r="BH167" s="407"/>
      <c r="BI167" s="407"/>
      <c r="BJ167" s="407"/>
      <c r="BK167" s="407"/>
      <c r="BL167" s="407"/>
      <c r="BM167" s="407"/>
      <c r="BN167" s="407"/>
      <c r="BO167" s="407"/>
      <c r="BP167" s="407"/>
      <c r="BQ167" s="407"/>
      <c r="BR167" s="407"/>
      <c r="BS167" s="407"/>
      <c r="BT167" s="407"/>
      <c r="BU167" s="407"/>
      <c r="BV167" s="407"/>
      <c r="BW167" s="407"/>
      <c r="BX167" s="407"/>
      <c r="BY167" s="407"/>
      <c r="BZ167" s="407"/>
      <c r="CA167" s="407"/>
      <c r="CB167" s="407"/>
      <c r="CC167" s="407"/>
      <c r="CD167" s="407"/>
      <c r="CE167" s="407"/>
      <c r="CF167" s="407"/>
      <c r="CG167" s="407"/>
      <c r="CH167" s="407"/>
      <c r="CI167" s="407"/>
      <c r="CJ167" s="407"/>
      <c r="CK167" s="407"/>
      <c r="CL167" s="407"/>
      <c r="CM167" s="407"/>
      <c r="CN167" s="407"/>
      <c r="CO167" s="407"/>
      <c r="CP167" s="407"/>
      <c r="CQ167" s="407"/>
      <c r="CR167" s="407"/>
      <c r="CS167" s="407"/>
      <c r="CT167" s="407"/>
      <c r="CU167" s="407"/>
      <c r="CV167" s="407"/>
      <c r="CW167" s="407"/>
      <c r="CX167" s="407"/>
      <c r="CY167" s="407"/>
      <c r="CZ167" s="407"/>
      <c r="DA167" s="407"/>
      <c r="DB167" s="407"/>
      <c r="DC167" s="407"/>
      <c r="DD167" s="407"/>
      <c r="DE167" s="407"/>
      <c r="DF167" s="407"/>
      <c r="DG167" s="407"/>
      <c r="DH167" s="407"/>
      <c r="DI167" s="407"/>
      <c r="DJ167" s="407"/>
      <c r="DK167" s="407"/>
      <c r="DL167" s="407"/>
      <c r="DM167" s="407"/>
      <c r="DN167" s="407"/>
      <c r="DO167" s="407"/>
      <c r="DP167" s="407"/>
      <c r="DQ167" s="407"/>
      <c r="DR167" s="407"/>
      <c r="DS167" s="407"/>
    </row>
    <row r="168" spans="1:123">
      <c r="A168" s="407"/>
      <c r="B168" s="407"/>
      <c r="C168" s="407"/>
      <c r="D168" s="407"/>
      <c r="E168" s="407"/>
      <c r="F168" s="407"/>
      <c r="G168" s="407"/>
      <c r="H168" s="407"/>
      <c r="I168" s="407"/>
      <c r="J168" s="407"/>
      <c r="K168" s="407"/>
      <c r="L168" s="407"/>
      <c r="M168" s="407"/>
      <c r="N168" s="407"/>
      <c r="O168" s="407"/>
      <c r="P168" s="407"/>
      <c r="Q168" s="407"/>
      <c r="R168" s="407"/>
      <c r="S168" s="407"/>
      <c r="T168" s="407"/>
      <c r="U168" s="407"/>
      <c r="V168" s="407"/>
      <c r="W168" s="407"/>
      <c r="X168" s="407"/>
      <c r="Y168" s="407"/>
      <c r="Z168" s="407"/>
      <c r="AA168" s="407"/>
      <c r="AB168" s="407"/>
      <c r="AC168" s="407"/>
      <c r="AD168" s="407"/>
      <c r="AE168" s="407"/>
      <c r="AF168" s="407"/>
      <c r="AG168" s="407"/>
      <c r="AH168" s="407"/>
      <c r="AI168" s="407"/>
      <c r="AJ168" s="407"/>
      <c r="AK168" s="407"/>
      <c r="AL168" s="407"/>
      <c r="AM168" s="407"/>
      <c r="AN168" s="407"/>
      <c r="AO168" s="407"/>
      <c r="AP168" s="407"/>
      <c r="AQ168" s="407"/>
      <c r="AR168" s="407"/>
      <c r="AS168" s="407"/>
      <c r="AT168" s="407"/>
      <c r="AU168" s="407"/>
      <c r="AV168" s="407"/>
      <c r="AW168" s="407"/>
      <c r="AX168" s="407"/>
      <c r="AY168" s="407"/>
      <c r="AZ168" s="407"/>
      <c r="BA168" s="407"/>
      <c r="BB168" s="407"/>
      <c r="BC168" s="407"/>
      <c r="BD168" s="407"/>
      <c r="BE168" s="407"/>
      <c r="BF168" s="407"/>
      <c r="BG168" s="407"/>
      <c r="BH168" s="407"/>
      <c r="BI168" s="407"/>
      <c r="BJ168" s="407"/>
      <c r="BK168" s="407"/>
      <c r="BL168" s="407"/>
      <c r="BM168" s="407"/>
      <c r="BN168" s="407"/>
      <c r="BO168" s="407"/>
      <c r="BP168" s="407"/>
      <c r="BQ168" s="407"/>
      <c r="BR168" s="407"/>
      <c r="BS168" s="407"/>
      <c r="BT168" s="407"/>
      <c r="BU168" s="407"/>
      <c r="BV168" s="407"/>
      <c r="BW168" s="407"/>
      <c r="BX168" s="407"/>
      <c r="BY168" s="407"/>
      <c r="BZ168" s="407"/>
      <c r="CA168" s="407"/>
      <c r="CB168" s="407"/>
      <c r="CC168" s="407"/>
      <c r="CD168" s="407"/>
      <c r="CE168" s="407"/>
      <c r="CF168" s="407"/>
      <c r="CG168" s="407"/>
      <c r="CH168" s="407"/>
      <c r="CI168" s="407"/>
      <c r="CJ168" s="407"/>
      <c r="CK168" s="407"/>
      <c r="CL168" s="407"/>
      <c r="CM168" s="407"/>
      <c r="CN168" s="407"/>
      <c r="CO168" s="407"/>
      <c r="CP168" s="407"/>
      <c r="CQ168" s="407"/>
      <c r="CR168" s="407"/>
      <c r="CS168" s="407"/>
      <c r="CT168" s="407"/>
      <c r="CU168" s="407"/>
      <c r="CV168" s="407"/>
      <c r="CW168" s="407"/>
      <c r="CX168" s="407"/>
      <c r="CY168" s="407"/>
      <c r="CZ168" s="407"/>
      <c r="DA168" s="407"/>
      <c r="DB168" s="407"/>
      <c r="DC168" s="407"/>
      <c r="DD168" s="407"/>
      <c r="DE168" s="407"/>
      <c r="DF168" s="407"/>
      <c r="DG168" s="407"/>
      <c r="DH168" s="407"/>
      <c r="DI168" s="407"/>
      <c r="DJ168" s="407"/>
      <c r="DK168" s="407"/>
      <c r="DL168" s="407"/>
      <c r="DM168" s="407"/>
      <c r="DN168" s="407"/>
      <c r="DO168" s="407"/>
      <c r="DP168" s="407"/>
      <c r="DQ168" s="407"/>
      <c r="DR168" s="407"/>
      <c r="DS168" s="407"/>
    </row>
    <row r="169" spans="1:123">
      <c r="A169" s="407"/>
      <c r="B169" s="407"/>
      <c r="C169" s="407"/>
      <c r="D169" s="407"/>
      <c r="E169" s="407"/>
      <c r="F169" s="407"/>
      <c r="G169" s="407"/>
      <c r="H169" s="407"/>
      <c r="I169" s="407"/>
      <c r="J169" s="407"/>
      <c r="K169" s="407"/>
      <c r="L169" s="407"/>
      <c r="M169" s="407"/>
      <c r="N169" s="407"/>
      <c r="O169" s="407"/>
      <c r="P169" s="407"/>
      <c r="Q169" s="407"/>
      <c r="R169" s="407"/>
      <c r="S169" s="407"/>
      <c r="T169" s="407"/>
      <c r="U169" s="407"/>
      <c r="V169" s="407"/>
      <c r="W169" s="407"/>
      <c r="X169" s="407"/>
      <c r="Y169" s="407"/>
      <c r="Z169" s="407"/>
      <c r="AA169" s="407"/>
      <c r="AB169" s="407"/>
      <c r="AC169" s="407"/>
      <c r="AD169" s="407"/>
      <c r="AE169" s="407"/>
      <c r="AF169" s="407"/>
      <c r="AG169" s="407"/>
      <c r="AH169" s="407"/>
      <c r="AI169" s="407"/>
      <c r="AJ169" s="407"/>
      <c r="AK169" s="407"/>
      <c r="AL169" s="407"/>
      <c r="AM169" s="407"/>
      <c r="AN169" s="407"/>
      <c r="AO169" s="407"/>
      <c r="AP169" s="407"/>
      <c r="AQ169" s="407"/>
      <c r="AR169" s="407"/>
      <c r="AS169" s="407"/>
      <c r="AT169" s="407"/>
      <c r="AU169" s="407"/>
      <c r="AV169" s="407"/>
      <c r="AW169" s="407"/>
      <c r="AX169" s="407"/>
      <c r="AY169" s="407"/>
      <c r="AZ169" s="407"/>
      <c r="BA169" s="407"/>
      <c r="BB169" s="407"/>
      <c r="BC169" s="407"/>
      <c r="BD169" s="407"/>
      <c r="BE169" s="407"/>
      <c r="BF169" s="407"/>
      <c r="BG169" s="407"/>
      <c r="BH169" s="407"/>
      <c r="BI169" s="407"/>
      <c r="BJ169" s="407"/>
      <c r="BK169" s="407"/>
      <c r="BL169" s="407"/>
      <c r="BM169" s="407"/>
      <c r="BN169" s="407"/>
      <c r="BO169" s="407"/>
      <c r="BP169" s="407"/>
      <c r="BQ169" s="407"/>
      <c r="BR169" s="407"/>
      <c r="BS169" s="407"/>
      <c r="BT169" s="407"/>
      <c r="BU169" s="407"/>
      <c r="BV169" s="407"/>
      <c r="BW169" s="407"/>
      <c r="BX169" s="407"/>
      <c r="BY169" s="407"/>
      <c r="BZ169" s="407"/>
      <c r="CA169" s="407"/>
      <c r="CB169" s="407"/>
      <c r="CC169" s="407"/>
      <c r="CD169" s="407"/>
      <c r="CE169" s="407"/>
      <c r="CF169" s="407"/>
      <c r="CG169" s="407"/>
      <c r="CH169" s="407"/>
      <c r="CI169" s="407"/>
      <c r="CJ169" s="407"/>
      <c r="CK169" s="407"/>
      <c r="CL169" s="407"/>
      <c r="CM169" s="407"/>
      <c r="CN169" s="407"/>
      <c r="CO169" s="407"/>
      <c r="CP169" s="407"/>
      <c r="CQ169" s="407"/>
      <c r="CR169" s="407"/>
      <c r="CS169" s="407"/>
      <c r="CT169" s="407"/>
      <c r="CU169" s="407"/>
      <c r="CV169" s="407"/>
      <c r="CW169" s="407"/>
      <c r="CX169" s="407"/>
      <c r="CY169" s="407"/>
      <c r="CZ169" s="407"/>
      <c r="DA169" s="407"/>
      <c r="DB169" s="407"/>
      <c r="DC169" s="407"/>
      <c r="DD169" s="407"/>
      <c r="DE169" s="407"/>
      <c r="DF169" s="407"/>
      <c r="DG169" s="407"/>
      <c r="DH169" s="407"/>
      <c r="DI169" s="407"/>
      <c r="DJ169" s="407"/>
      <c r="DK169" s="407"/>
      <c r="DL169" s="407"/>
      <c r="DM169" s="407"/>
      <c r="DN169" s="407"/>
      <c r="DO169" s="407"/>
      <c r="DP169" s="407"/>
      <c r="DQ169" s="407"/>
      <c r="DR169" s="407"/>
      <c r="DS169" s="407"/>
    </row>
    <row r="170" spans="1:123">
      <c r="A170" s="407"/>
      <c r="B170" s="407"/>
      <c r="C170" s="407"/>
      <c r="D170" s="407"/>
      <c r="E170" s="407"/>
      <c r="F170" s="407"/>
      <c r="G170" s="407"/>
      <c r="H170" s="407"/>
      <c r="I170" s="407"/>
      <c r="J170" s="407"/>
      <c r="K170" s="407"/>
      <c r="L170" s="407"/>
      <c r="M170" s="407"/>
      <c r="N170" s="407"/>
      <c r="O170" s="407"/>
      <c r="P170" s="407"/>
      <c r="Q170" s="407"/>
      <c r="R170" s="407"/>
      <c r="S170" s="407"/>
      <c r="T170" s="407"/>
      <c r="U170" s="407"/>
      <c r="V170" s="407"/>
      <c r="W170" s="407"/>
      <c r="X170" s="407"/>
      <c r="Y170" s="407"/>
      <c r="Z170" s="407"/>
      <c r="AA170" s="407"/>
      <c r="AB170" s="407"/>
      <c r="AC170" s="407"/>
      <c r="AD170" s="407"/>
      <c r="AE170" s="407"/>
      <c r="AF170" s="407"/>
      <c r="AG170" s="407"/>
      <c r="AH170" s="407"/>
      <c r="AI170" s="407"/>
      <c r="AJ170" s="407"/>
      <c r="AK170" s="407"/>
      <c r="AL170" s="407"/>
      <c r="AM170" s="407"/>
      <c r="AN170" s="407"/>
      <c r="AO170" s="407"/>
      <c r="AP170" s="407"/>
      <c r="AQ170" s="407"/>
      <c r="AR170" s="407"/>
      <c r="AS170" s="407"/>
      <c r="AT170" s="407"/>
      <c r="AU170" s="407"/>
      <c r="AV170" s="407"/>
      <c r="AW170" s="407"/>
      <c r="AX170" s="407"/>
      <c r="AY170" s="407"/>
      <c r="AZ170" s="407"/>
      <c r="BA170" s="407"/>
      <c r="BB170" s="407"/>
      <c r="BC170" s="407"/>
      <c r="BD170" s="407"/>
      <c r="BE170" s="407"/>
      <c r="BF170" s="407"/>
      <c r="BG170" s="407"/>
      <c r="BH170" s="407"/>
      <c r="BI170" s="407"/>
      <c r="BJ170" s="407"/>
      <c r="BK170" s="407"/>
      <c r="BL170" s="407"/>
      <c r="BM170" s="407"/>
      <c r="BN170" s="407"/>
      <c r="BO170" s="407"/>
      <c r="BP170" s="407"/>
      <c r="BQ170" s="407"/>
      <c r="BR170" s="407"/>
      <c r="BS170" s="407"/>
      <c r="BT170" s="407"/>
      <c r="BU170" s="407"/>
      <c r="BV170" s="407"/>
      <c r="BW170" s="407"/>
      <c r="BX170" s="407"/>
      <c r="BY170" s="407"/>
      <c r="BZ170" s="407"/>
      <c r="CA170" s="407"/>
      <c r="CB170" s="407"/>
      <c r="CC170" s="407"/>
      <c r="CD170" s="407"/>
      <c r="CE170" s="407"/>
      <c r="CF170" s="407"/>
      <c r="CG170" s="407"/>
      <c r="CH170" s="407"/>
      <c r="CI170" s="407"/>
      <c r="CJ170" s="407"/>
      <c r="CK170" s="407"/>
      <c r="CL170" s="407"/>
      <c r="CM170" s="407"/>
      <c r="CN170" s="407"/>
      <c r="CO170" s="407"/>
      <c r="CP170" s="407"/>
      <c r="CQ170" s="407"/>
      <c r="CR170" s="407"/>
      <c r="CS170" s="407"/>
      <c r="CT170" s="407"/>
      <c r="CU170" s="407"/>
      <c r="CV170" s="407"/>
      <c r="CW170" s="407"/>
      <c r="CX170" s="407"/>
      <c r="CY170" s="407"/>
      <c r="CZ170" s="407"/>
      <c r="DA170" s="407"/>
      <c r="DB170" s="407"/>
      <c r="DC170" s="407"/>
      <c r="DD170" s="407"/>
      <c r="DE170" s="407"/>
      <c r="DF170" s="407"/>
      <c r="DG170" s="407"/>
      <c r="DH170" s="407"/>
      <c r="DI170" s="407"/>
      <c r="DJ170" s="407"/>
      <c r="DK170" s="407"/>
      <c r="DL170" s="407"/>
      <c r="DM170" s="407"/>
      <c r="DN170" s="407"/>
      <c r="DO170" s="407"/>
      <c r="DP170" s="407"/>
      <c r="DQ170" s="407"/>
      <c r="DR170" s="407"/>
      <c r="DS170" s="407"/>
    </row>
    <row r="171" spans="1:123">
      <c r="A171" s="407"/>
      <c r="B171" s="407"/>
      <c r="C171" s="407"/>
      <c r="D171" s="407"/>
      <c r="E171" s="407"/>
      <c r="F171" s="407"/>
      <c r="G171" s="407"/>
      <c r="H171" s="407"/>
      <c r="I171" s="407"/>
      <c r="J171" s="407"/>
      <c r="K171" s="407"/>
      <c r="L171" s="407"/>
      <c r="M171" s="407"/>
      <c r="N171" s="407"/>
      <c r="O171" s="407"/>
      <c r="P171" s="407"/>
      <c r="Q171" s="407"/>
      <c r="R171" s="407"/>
      <c r="S171" s="407"/>
      <c r="T171" s="407"/>
      <c r="U171" s="407"/>
      <c r="V171" s="407"/>
      <c r="W171" s="407"/>
      <c r="X171" s="407"/>
      <c r="Y171" s="407"/>
      <c r="Z171" s="407"/>
      <c r="AA171" s="407"/>
      <c r="AB171" s="407"/>
      <c r="AC171" s="407"/>
      <c r="AD171" s="407"/>
      <c r="AE171" s="407"/>
      <c r="AF171" s="407"/>
      <c r="AG171" s="407"/>
      <c r="AH171" s="407"/>
      <c r="AI171" s="407"/>
      <c r="AJ171" s="407"/>
      <c r="AK171" s="407"/>
      <c r="AL171" s="407"/>
      <c r="AM171" s="407"/>
      <c r="AN171" s="407"/>
      <c r="AO171" s="407"/>
      <c r="AP171" s="407"/>
      <c r="AQ171" s="407"/>
      <c r="AR171" s="407"/>
      <c r="AS171" s="407"/>
      <c r="AT171" s="407"/>
      <c r="AU171" s="407"/>
      <c r="AV171" s="407"/>
      <c r="AW171" s="407"/>
      <c r="AX171" s="407"/>
      <c r="AY171" s="407"/>
      <c r="AZ171" s="407"/>
      <c r="BA171" s="407"/>
      <c r="BB171" s="407"/>
      <c r="BC171" s="407"/>
      <c r="BD171" s="407"/>
      <c r="BE171" s="407"/>
      <c r="BF171" s="407"/>
      <c r="BG171" s="407"/>
      <c r="BH171" s="407"/>
      <c r="BI171" s="407"/>
      <c r="BJ171" s="407"/>
      <c r="BK171" s="407"/>
      <c r="BL171" s="407"/>
      <c r="BM171" s="407"/>
      <c r="BN171" s="407"/>
      <c r="BO171" s="407"/>
      <c r="BP171" s="407"/>
      <c r="BQ171" s="407"/>
      <c r="BR171" s="407"/>
      <c r="BS171" s="407"/>
      <c r="BT171" s="407"/>
      <c r="BU171" s="407"/>
      <c r="BV171" s="407"/>
      <c r="BW171" s="407"/>
      <c r="BX171" s="407"/>
      <c r="BY171" s="407"/>
      <c r="BZ171" s="407"/>
      <c r="CA171" s="407"/>
      <c r="CB171" s="407"/>
      <c r="CC171" s="407"/>
      <c r="CD171" s="407"/>
      <c r="CE171" s="407"/>
      <c r="CF171" s="407"/>
      <c r="CG171" s="407"/>
      <c r="CH171" s="407"/>
      <c r="CI171" s="407"/>
      <c r="CJ171" s="407"/>
      <c r="CK171" s="407"/>
      <c r="CL171" s="407"/>
      <c r="CM171" s="407"/>
      <c r="CN171" s="407"/>
      <c r="CO171" s="407"/>
      <c r="CP171" s="407"/>
      <c r="CQ171" s="407"/>
      <c r="CR171" s="407"/>
      <c r="CS171" s="407"/>
      <c r="CT171" s="407"/>
      <c r="CU171" s="407"/>
      <c r="CV171" s="407"/>
      <c r="CW171" s="407"/>
      <c r="CX171" s="407"/>
      <c r="CY171" s="407"/>
      <c r="CZ171" s="407"/>
      <c r="DA171" s="407"/>
      <c r="DB171" s="407"/>
      <c r="DC171" s="407"/>
      <c r="DD171" s="407"/>
      <c r="DE171" s="407"/>
      <c r="DF171" s="407"/>
      <c r="DG171" s="407"/>
      <c r="DH171" s="407"/>
      <c r="DI171" s="407"/>
      <c r="DJ171" s="407"/>
      <c r="DK171" s="407"/>
      <c r="DL171" s="407"/>
      <c r="DM171" s="407"/>
      <c r="DN171" s="407"/>
      <c r="DO171" s="407"/>
      <c r="DP171" s="407"/>
      <c r="DQ171" s="407"/>
      <c r="DR171" s="407"/>
      <c r="DS171" s="407"/>
    </row>
    <row r="172" spans="1:123">
      <c r="A172" s="407"/>
      <c r="B172" s="407"/>
      <c r="C172" s="407"/>
      <c r="D172" s="407"/>
      <c r="E172" s="407"/>
      <c r="F172" s="407"/>
      <c r="G172" s="407"/>
      <c r="H172" s="407"/>
      <c r="I172" s="407"/>
      <c r="J172" s="407"/>
      <c r="K172" s="407"/>
      <c r="L172" s="407"/>
      <c r="M172" s="407"/>
      <c r="N172" s="407"/>
      <c r="O172" s="407"/>
      <c r="P172" s="407"/>
      <c r="Q172" s="407"/>
      <c r="R172" s="407"/>
      <c r="S172" s="407"/>
      <c r="T172" s="407"/>
      <c r="U172" s="407"/>
      <c r="V172" s="407"/>
      <c r="W172" s="407"/>
      <c r="X172" s="407"/>
      <c r="Y172" s="407"/>
      <c r="Z172" s="407"/>
      <c r="AA172" s="407"/>
      <c r="AB172" s="407"/>
      <c r="AC172" s="407"/>
      <c r="AD172" s="407"/>
      <c r="AE172" s="407"/>
      <c r="AF172" s="407"/>
      <c r="AG172" s="407"/>
      <c r="AH172" s="407"/>
      <c r="AI172" s="407"/>
      <c r="AJ172" s="407"/>
      <c r="AK172" s="407"/>
      <c r="AL172" s="407"/>
      <c r="AM172" s="407"/>
      <c r="AN172" s="407"/>
      <c r="AO172" s="407"/>
      <c r="AP172" s="407"/>
      <c r="AQ172" s="407"/>
      <c r="AR172" s="407"/>
      <c r="AS172" s="407"/>
      <c r="AT172" s="407"/>
      <c r="AU172" s="407"/>
      <c r="AV172" s="407"/>
      <c r="AW172" s="407"/>
      <c r="AX172" s="407"/>
      <c r="AY172" s="407"/>
      <c r="AZ172" s="407"/>
      <c r="BA172" s="407"/>
      <c r="BB172" s="407"/>
      <c r="BC172" s="407"/>
      <c r="BD172" s="407"/>
      <c r="BE172" s="407"/>
      <c r="BF172" s="407"/>
      <c r="BG172" s="407"/>
      <c r="BH172" s="407"/>
      <c r="BI172" s="407"/>
      <c r="BJ172" s="407"/>
      <c r="BK172" s="407"/>
      <c r="BL172" s="407"/>
      <c r="BM172" s="407"/>
      <c r="BN172" s="407"/>
      <c r="BO172" s="407"/>
      <c r="BP172" s="407"/>
      <c r="BQ172" s="407"/>
      <c r="BR172" s="407"/>
      <c r="BS172" s="407"/>
      <c r="BT172" s="407"/>
      <c r="BU172" s="407"/>
      <c r="BV172" s="407"/>
      <c r="BW172" s="407"/>
      <c r="BX172" s="407"/>
      <c r="BY172" s="407"/>
      <c r="BZ172" s="407"/>
      <c r="CA172" s="407"/>
      <c r="CB172" s="407"/>
      <c r="CC172" s="407"/>
      <c r="CD172" s="407"/>
      <c r="CE172" s="407"/>
      <c r="CF172" s="407"/>
      <c r="CG172" s="407"/>
      <c r="CH172" s="407"/>
      <c r="CI172" s="407"/>
      <c r="CJ172" s="407"/>
      <c r="CK172" s="407"/>
      <c r="CL172" s="407"/>
      <c r="CM172" s="407"/>
      <c r="CN172" s="407"/>
      <c r="CO172" s="407"/>
      <c r="CP172" s="407"/>
      <c r="CQ172" s="407"/>
      <c r="CR172" s="407"/>
      <c r="CS172" s="407"/>
      <c r="CT172" s="407"/>
      <c r="CU172" s="407"/>
      <c r="CV172" s="407"/>
      <c r="CW172" s="407"/>
      <c r="CX172" s="407"/>
      <c r="CY172" s="407"/>
      <c r="CZ172" s="407"/>
      <c r="DA172" s="407"/>
      <c r="DB172" s="407"/>
      <c r="DC172" s="407"/>
      <c r="DD172" s="407"/>
      <c r="DE172" s="407"/>
      <c r="DF172" s="407"/>
      <c r="DG172" s="407"/>
      <c r="DH172" s="407"/>
      <c r="DI172" s="407"/>
      <c r="DJ172" s="407"/>
      <c r="DK172" s="407"/>
      <c r="DL172" s="407"/>
      <c r="DM172" s="407"/>
      <c r="DN172" s="407"/>
      <c r="DO172" s="407"/>
      <c r="DP172" s="407"/>
      <c r="DQ172" s="407"/>
      <c r="DR172" s="407"/>
      <c r="DS172" s="407"/>
    </row>
    <row r="173" spans="1:123">
      <c r="A173" s="407"/>
      <c r="B173" s="407"/>
      <c r="C173" s="407"/>
      <c r="D173" s="407"/>
      <c r="E173" s="407"/>
      <c r="F173" s="407"/>
      <c r="G173" s="407"/>
      <c r="H173" s="407"/>
      <c r="I173" s="407"/>
      <c r="J173" s="407"/>
      <c r="K173" s="407"/>
      <c r="L173" s="407"/>
      <c r="M173" s="407"/>
      <c r="N173" s="407"/>
      <c r="O173" s="407"/>
      <c r="P173" s="407"/>
      <c r="Q173" s="407"/>
      <c r="R173" s="407"/>
      <c r="S173" s="407"/>
      <c r="T173" s="407"/>
      <c r="U173" s="407"/>
      <c r="V173" s="407"/>
      <c r="W173" s="407"/>
      <c r="X173" s="407"/>
      <c r="Y173" s="407"/>
      <c r="Z173" s="407"/>
      <c r="AA173" s="407"/>
      <c r="AB173" s="407"/>
      <c r="AC173" s="407"/>
      <c r="AD173" s="407"/>
      <c r="AE173" s="407"/>
      <c r="AF173" s="407"/>
      <c r="AG173" s="407"/>
      <c r="AH173" s="407"/>
      <c r="AI173" s="407"/>
      <c r="AJ173" s="407"/>
      <c r="AK173" s="407"/>
      <c r="AL173" s="407"/>
      <c r="AM173" s="407"/>
      <c r="AN173" s="407"/>
      <c r="AO173" s="407"/>
      <c r="AP173" s="407"/>
      <c r="AQ173" s="407"/>
      <c r="AR173" s="407"/>
      <c r="AS173" s="407"/>
      <c r="AT173" s="407"/>
      <c r="AU173" s="407"/>
      <c r="AV173" s="407"/>
      <c r="AW173" s="407"/>
      <c r="AX173" s="407"/>
      <c r="AY173" s="407"/>
      <c r="AZ173" s="407"/>
      <c r="BA173" s="407"/>
      <c r="BB173" s="407"/>
      <c r="BC173" s="407"/>
      <c r="BD173" s="407"/>
      <c r="BE173" s="407"/>
      <c r="BF173" s="407"/>
      <c r="BG173" s="407"/>
      <c r="BH173" s="407"/>
      <c r="BI173" s="407"/>
      <c r="BJ173" s="407"/>
      <c r="BK173" s="407"/>
      <c r="BL173" s="407"/>
      <c r="BM173" s="407"/>
      <c r="BN173" s="407"/>
      <c r="BO173" s="407"/>
      <c r="BP173" s="407"/>
      <c r="BQ173" s="407"/>
      <c r="BR173" s="407"/>
      <c r="BS173" s="407"/>
      <c r="BT173" s="407"/>
      <c r="BU173" s="407"/>
      <c r="BV173" s="407"/>
      <c r="BW173" s="407"/>
      <c r="BX173" s="407"/>
      <c r="BY173" s="407"/>
      <c r="BZ173" s="407"/>
      <c r="CA173" s="407"/>
      <c r="CB173" s="407"/>
      <c r="CC173" s="407"/>
      <c r="CD173" s="407"/>
      <c r="CE173" s="407"/>
      <c r="CF173" s="407"/>
      <c r="CG173" s="407"/>
      <c r="CH173" s="407"/>
      <c r="CI173" s="407"/>
      <c r="CJ173" s="407"/>
      <c r="CK173" s="407"/>
      <c r="CL173" s="407"/>
      <c r="CM173" s="407"/>
      <c r="CN173" s="407"/>
      <c r="CO173" s="407"/>
      <c r="CP173" s="407"/>
      <c r="CQ173" s="407"/>
      <c r="CR173" s="407"/>
      <c r="CS173" s="407"/>
      <c r="CT173" s="407"/>
      <c r="CU173" s="407"/>
      <c r="CV173" s="407"/>
      <c r="CW173" s="407"/>
      <c r="CX173" s="407"/>
      <c r="CY173" s="407"/>
      <c r="CZ173" s="407"/>
      <c r="DA173" s="407"/>
      <c r="DB173" s="407"/>
      <c r="DC173" s="407"/>
      <c r="DD173" s="407"/>
      <c r="DE173" s="407"/>
      <c r="DF173" s="407"/>
      <c r="DG173" s="407"/>
      <c r="DH173" s="407"/>
      <c r="DI173" s="407"/>
      <c r="DJ173" s="407"/>
      <c r="DK173" s="407"/>
      <c r="DL173" s="407"/>
      <c r="DM173" s="407"/>
      <c r="DN173" s="407"/>
      <c r="DO173" s="407"/>
      <c r="DP173" s="407"/>
      <c r="DQ173" s="407"/>
      <c r="DR173" s="407"/>
      <c r="DS173" s="407"/>
    </row>
    <row r="174" spans="1:123">
      <c r="A174" s="407"/>
      <c r="B174" s="407"/>
      <c r="C174" s="407"/>
      <c r="D174" s="407"/>
      <c r="E174" s="407"/>
      <c r="F174" s="407"/>
      <c r="G174" s="407"/>
      <c r="H174" s="407"/>
      <c r="I174" s="407"/>
      <c r="J174" s="407"/>
      <c r="K174" s="407"/>
      <c r="L174" s="407"/>
      <c r="M174" s="407"/>
      <c r="N174" s="407"/>
      <c r="O174" s="407"/>
      <c r="P174" s="407"/>
      <c r="Q174" s="407"/>
      <c r="R174" s="407"/>
      <c r="S174" s="407"/>
      <c r="T174" s="407"/>
      <c r="U174" s="407"/>
      <c r="V174" s="407"/>
      <c r="W174" s="407"/>
      <c r="X174" s="407"/>
      <c r="Y174" s="407"/>
      <c r="Z174" s="407"/>
      <c r="AA174" s="407"/>
      <c r="AB174" s="407"/>
      <c r="AC174" s="407"/>
      <c r="AD174" s="407"/>
      <c r="AE174" s="407"/>
      <c r="AF174" s="407"/>
      <c r="AG174" s="407"/>
      <c r="AH174" s="407"/>
      <c r="AI174" s="407"/>
      <c r="AJ174" s="407"/>
      <c r="AK174" s="407"/>
      <c r="AL174" s="407"/>
      <c r="AM174" s="407"/>
      <c r="AN174" s="407"/>
      <c r="AO174" s="407"/>
      <c r="AP174" s="407"/>
      <c r="AQ174" s="407"/>
      <c r="AR174" s="407"/>
      <c r="AS174" s="407"/>
      <c r="AT174" s="407"/>
      <c r="AU174" s="407"/>
      <c r="AV174" s="407"/>
      <c r="AW174" s="407"/>
      <c r="AX174" s="407"/>
      <c r="AY174" s="407"/>
      <c r="AZ174" s="407"/>
      <c r="BA174" s="407"/>
      <c r="BB174" s="407"/>
      <c r="BC174" s="407"/>
      <c r="BD174" s="407"/>
      <c r="BE174" s="407"/>
      <c r="BF174" s="407"/>
      <c r="BG174" s="407"/>
      <c r="BH174" s="407"/>
      <c r="BI174" s="407"/>
      <c r="BJ174" s="407"/>
      <c r="BK174" s="407"/>
      <c r="BL174" s="407"/>
      <c r="BM174" s="407"/>
      <c r="BN174" s="407"/>
      <c r="BO174" s="407"/>
      <c r="BP174" s="407"/>
      <c r="BQ174" s="407"/>
      <c r="BR174" s="407"/>
      <c r="BS174" s="407"/>
      <c r="BT174" s="407"/>
      <c r="BU174" s="407"/>
      <c r="BV174" s="407"/>
      <c r="BW174" s="407"/>
      <c r="BX174" s="407"/>
      <c r="BY174" s="407"/>
      <c r="BZ174" s="407"/>
      <c r="CA174" s="407"/>
      <c r="CB174" s="407"/>
      <c r="CC174" s="407"/>
      <c r="CD174" s="407"/>
      <c r="CE174" s="407"/>
      <c r="CF174" s="407"/>
      <c r="CG174" s="407"/>
      <c r="CH174" s="407"/>
      <c r="CI174" s="407"/>
      <c r="CJ174" s="407"/>
      <c r="CK174" s="407"/>
      <c r="CL174" s="407"/>
      <c r="CM174" s="407"/>
      <c r="CN174" s="407"/>
      <c r="CO174" s="407"/>
      <c r="CP174" s="407"/>
      <c r="CQ174" s="407"/>
      <c r="CR174" s="407"/>
      <c r="CS174" s="407"/>
      <c r="CT174" s="407"/>
      <c r="CU174" s="407"/>
      <c r="CV174" s="407"/>
      <c r="CW174" s="407"/>
      <c r="CX174" s="407"/>
      <c r="CY174" s="407"/>
      <c r="CZ174" s="407"/>
      <c r="DA174" s="407"/>
      <c r="DB174" s="407"/>
      <c r="DC174" s="407"/>
      <c r="DD174" s="407"/>
      <c r="DE174" s="407"/>
      <c r="DF174" s="407"/>
      <c r="DG174" s="407"/>
      <c r="DH174" s="407"/>
      <c r="DI174" s="407"/>
      <c r="DJ174" s="407"/>
      <c r="DK174" s="407"/>
      <c r="DL174" s="407"/>
      <c r="DM174" s="407"/>
      <c r="DN174" s="407"/>
      <c r="DO174" s="407"/>
      <c r="DP174" s="407"/>
      <c r="DQ174" s="407"/>
      <c r="DR174" s="407"/>
      <c r="DS174" s="407"/>
    </row>
    <row r="175" spans="1:123">
      <c r="A175" s="407"/>
      <c r="B175" s="407"/>
      <c r="C175" s="407"/>
      <c r="D175" s="407"/>
      <c r="E175" s="407"/>
      <c r="F175" s="407"/>
      <c r="G175" s="407"/>
      <c r="H175" s="407"/>
      <c r="I175" s="407"/>
      <c r="J175" s="407"/>
      <c r="K175" s="407"/>
      <c r="L175" s="407"/>
      <c r="M175" s="407"/>
      <c r="N175" s="407"/>
      <c r="O175" s="407"/>
      <c r="P175" s="407"/>
      <c r="Q175" s="407"/>
      <c r="R175" s="407"/>
      <c r="S175" s="407"/>
      <c r="T175" s="407"/>
      <c r="U175" s="407"/>
      <c r="V175" s="407"/>
      <c r="W175" s="407"/>
      <c r="X175" s="407"/>
      <c r="Y175" s="407"/>
      <c r="Z175" s="407"/>
      <c r="AA175" s="407"/>
      <c r="AB175" s="407"/>
      <c r="AC175" s="407"/>
      <c r="AD175" s="407"/>
      <c r="AE175" s="407"/>
      <c r="AF175" s="407"/>
      <c r="AG175" s="407"/>
      <c r="AH175" s="407"/>
      <c r="AI175" s="407"/>
      <c r="AJ175" s="407"/>
      <c r="AK175" s="407"/>
      <c r="AL175" s="407"/>
      <c r="AM175" s="407"/>
      <c r="AN175" s="407"/>
      <c r="AO175" s="407"/>
      <c r="AP175" s="407"/>
      <c r="AQ175" s="407"/>
      <c r="AR175" s="407"/>
      <c r="AS175" s="407"/>
      <c r="AT175" s="407"/>
      <c r="AU175" s="407"/>
      <c r="AV175" s="407"/>
      <c r="AW175" s="407"/>
      <c r="AX175" s="407"/>
      <c r="AY175" s="407"/>
      <c r="AZ175" s="407"/>
      <c r="BA175" s="407"/>
      <c r="BB175" s="407"/>
      <c r="BC175" s="407"/>
      <c r="BD175" s="407"/>
      <c r="BE175" s="407"/>
      <c r="BF175" s="407"/>
      <c r="BG175" s="407"/>
      <c r="BH175" s="407"/>
      <c r="BI175" s="407"/>
      <c r="BJ175" s="407"/>
      <c r="BK175" s="407"/>
      <c r="BL175" s="407"/>
      <c r="BM175" s="407"/>
      <c r="BN175" s="407"/>
      <c r="BO175" s="407"/>
      <c r="BP175" s="407"/>
      <c r="BQ175" s="407"/>
      <c r="BR175" s="407"/>
      <c r="BS175" s="407"/>
      <c r="BT175" s="407"/>
      <c r="BU175" s="407"/>
      <c r="BV175" s="407"/>
      <c r="BW175" s="407"/>
      <c r="BX175" s="407"/>
      <c r="BY175" s="407"/>
      <c r="BZ175" s="407"/>
      <c r="CA175" s="407"/>
      <c r="CB175" s="407"/>
      <c r="CC175" s="407"/>
      <c r="CD175" s="407"/>
      <c r="CE175" s="407"/>
      <c r="CF175" s="407"/>
      <c r="CG175" s="407"/>
      <c r="CH175" s="407"/>
      <c r="CI175" s="407"/>
      <c r="CJ175" s="407"/>
      <c r="CK175" s="407"/>
      <c r="CL175" s="407"/>
      <c r="CM175" s="407"/>
      <c r="CN175" s="407"/>
      <c r="CO175" s="407"/>
      <c r="CP175" s="407"/>
      <c r="CQ175" s="407"/>
      <c r="CR175" s="407"/>
      <c r="CS175" s="407"/>
      <c r="CT175" s="407"/>
      <c r="CU175" s="407"/>
      <c r="CV175" s="407"/>
      <c r="CW175" s="407"/>
      <c r="CX175" s="407"/>
      <c r="CY175" s="407"/>
      <c r="CZ175" s="407"/>
      <c r="DA175" s="407"/>
      <c r="DB175" s="407"/>
      <c r="DC175" s="407"/>
      <c r="DD175" s="407"/>
      <c r="DE175" s="407"/>
      <c r="DF175" s="407"/>
      <c r="DG175" s="407"/>
      <c r="DH175" s="407"/>
      <c r="DI175" s="407"/>
      <c r="DJ175" s="407"/>
      <c r="DK175" s="407"/>
      <c r="DL175" s="407"/>
      <c r="DM175" s="407"/>
      <c r="DN175" s="407"/>
      <c r="DO175" s="407"/>
      <c r="DP175" s="407"/>
      <c r="DQ175" s="407"/>
      <c r="DR175" s="407"/>
      <c r="DS175" s="407"/>
    </row>
    <row r="176" spans="1:123">
      <c r="A176" s="407"/>
      <c r="B176" s="407"/>
      <c r="C176" s="407"/>
      <c r="D176" s="407"/>
      <c r="E176" s="407"/>
      <c r="F176" s="407"/>
      <c r="G176" s="407"/>
      <c r="H176" s="407"/>
      <c r="I176" s="407"/>
      <c r="J176" s="407"/>
      <c r="K176" s="407"/>
      <c r="L176" s="407"/>
      <c r="M176" s="407"/>
      <c r="N176" s="407"/>
      <c r="O176" s="407"/>
      <c r="P176" s="407"/>
      <c r="Q176" s="407"/>
      <c r="R176" s="407"/>
      <c r="S176" s="407"/>
      <c r="T176" s="407"/>
      <c r="U176" s="407"/>
      <c r="V176" s="407"/>
      <c r="W176" s="407"/>
      <c r="X176" s="407"/>
      <c r="Y176" s="407"/>
      <c r="Z176" s="407"/>
      <c r="AA176" s="407"/>
      <c r="AB176" s="407"/>
      <c r="AC176" s="407"/>
      <c r="AD176" s="407"/>
      <c r="AE176" s="407"/>
      <c r="AF176" s="407"/>
      <c r="AG176" s="407"/>
      <c r="AH176" s="407"/>
      <c r="AI176" s="407"/>
      <c r="AJ176" s="407"/>
      <c r="AK176" s="407"/>
      <c r="AL176" s="407"/>
      <c r="AM176" s="407"/>
      <c r="AN176" s="407"/>
      <c r="AO176" s="407"/>
      <c r="AP176" s="407"/>
      <c r="AQ176" s="407"/>
      <c r="AR176" s="407"/>
      <c r="AS176" s="407"/>
      <c r="AT176" s="407"/>
      <c r="AU176" s="407"/>
      <c r="AV176" s="407"/>
      <c r="AW176" s="407"/>
      <c r="AX176" s="407"/>
      <c r="AY176" s="407"/>
      <c r="AZ176" s="407"/>
      <c r="BA176" s="407"/>
      <c r="BB176" s="407"/>
      <c r="BC176" s="407"/>
      <c r="BD176" s="407"/>
      <c r="BE176" s="407"/>
      <c r="BF176" s="407"/>
      <c r="BG176" s="407"/>
      <c r="BH176" s="407"/>
      <c r="BI176" s="407"/>
      <c r="BJ176" s="407"/>
      <c r="BK176" s="407"/>
      <c r="BL176" s="407"/>
      <c r="BM176" s="407"/>
      <c r="BN176" s="407"/>
      <c r="BO176" s="407"/>
      <c r="BP176" s="407"/>
      <c r="BQ176" s="407"/>
      <c r="BR176" s="407"/>
      <c r="BS176" s="407"/>
      <c r="BT176" s="407"/>
      <c r="BU176" s="407"/>
      <c r="BV176" s="407"/>
      <c r="BW176" s="407"/>
      <c r="BX176" s="407"/>
      <c r="BY176" s="407"/>
      <c r="BZ176" s="407"/>
      <c r="CA176" s="407"/>
      <c r="CB176" s="407"/>
      <c r="CC176" s="407"/>
      <c r="CD176" s="407"/>
      <c r="CE176" s="407"/>
      <c r="CF176" s="407"/>
      <c r="CG176" s="407"/>
      <c r="CH176" s="407"/>
      <c r="CI176" s="407"/>
      <c r="CJ176" s="407"/>
      <c r="CK176" s="407"/>
      <c r="CL176" s="407"/>
      <c r="CM176" s="407"/>
      <c r="CN176" s="407"/>
      <c r="CO176" s="407"/>
      <c r="CP176" s="407"/>
      <c r="CQ176" s="407"/>
      <c r="CR176" s="407"/>
      <c r="CS176" s="407"/>
      <c r="CT176" s="407"/>
      <c r="CU176" s="407"/>
      <c r="CV176" s="407"/>
      <c r="CW176" s="407"/>
      <c r="CX176" s="407"/>
      <c r="CY176" s="407"/>
      <c r="CZ176" s="407"/>
      <c r="DA176" s="407"/>
      <c r="DB176" s="407"/>
      <c r="DC176" s="407"/>
      <c r="DD176" s="407"/>
      <c r="DE176" s="407"/>
      <c r="DF176" s="407"/>
      <c r="DG176" s="407"/>
      <c r="DH176" s="407"/>
      <c r="DI176" s="407"/>
      <c r="DJ176" s="407"/>
      <c r="DK176" s="407"/>
      <c r="DL176" s="407"/>
      <c r="DM176" s="407"/>
      <c r="DN176" s="407"/>
      <c r="DO176" s="407"/>
      <c r="DP176" s="407"/>
      <c r="DQ176" s="407"/>
      <c r="DR176" s="407"/>
      <c r="DS176" s="407"/>
    </row>
    <row r="177" spans="1:123">
      <c r="A177" s="407"/>
      <c r="B177" s="407"/>
      <c r="C177" s="407"/>
      <c r="D177" s="407"/>
      <c r="E177" s="407"/>
      <c r="F177" s="407"/>
      <c r="G177" s="407"/>
      <c r="H177" s="407"/>
      <c r="I177" s="407"/>
      <c r="J177" s="407"/>
      <c r="K177" s="407"/>
      <c r="L177" s="407"/>
      <c r="M177" s="407"/>
      <c r="N177" s="407"/>
      <c r="O177" s="407"/>
      <c r="P177" s="407"/>
      <c r="Q177" s="407"/>
      <c r="R177" s="407"/>
      <c r="S177" s="407"/>
      <c r="T177" s="407"/>
      <c r="U177" s="407"/>
      <c r="V177" s="407"/>
      <c r="W177" s="407"/>
      <c r="X177" s="407"/>
      <c r="Y177" s="407"/>
      <c r="Z177" s="407"/>
      <c r="AA177" s="407"/>
      <c r="AB177" s="407"/>
      <c r="AC177" s="407"/>
      <c r="AD177" s="407"/>
      <c r="AE177" s="407"/>
      <c r="AF177" s="407"/>
      <c r="AG177" s="407"/>
      <c r="AH177" s="407"/>
      <c r="AI177" s="407"/>
      <c r="AJ177" s="407"/>
      <c r="AK177" s="407"/>
      <c r="AL177" s="407"/>
      <c r="AM177" s="407"/>
      <c r="AN177" s="407"/>
      <c r="AO177" s="407"/>
      <c r="AP177" s="407"/>
      <c r="AQ177" s="407"/>
      <c r="AR177" s="407"/>
      <c r="AS177" s="407"/>
      <c r="AT177" s="407"/>
      <c r="AU177" s="407"/>
      <c r="AV177" s="407"/>
      <c r="AW177" s="407"/>
      <c r="AX177" s="407"/>
      <c r="AY177" s="407"/>
      <c r="AZ177" s="407"/>
      <c r="BA177" s="407"/>
      <c r="BB177" s="407"/>
      <c r="BC177" s="407"/>
      <c r="BD177" s="407"/>
      <c r="BE177" s="407"/>
      <c r="BF177" s="407"/>
      <c r="BG177" s="407"/>
      <c r="BH177" s="407"/>
      <c r="BI177" s="407"/>
      <c r="BJ177" s="407"/>
      <c r="BK177" s="407"/>
      <c r="BL177" s="407"/>
      <c r="BM177" s="407"/>
      <c r="BN177" s="407"/>
      <c r="BO177" s="407"/>
      <c r="BP177" s="407"/>
      <c r="BQ177" s="407"/>
      <c r="BR177" s="407"/>
      <c r="BS177" s="407"/>
      <c r="BT177" s="407"/>
      <c r="BU177" s="407"/>
      <c r="BV177" s="407"/>
      <c r="BW177" s="407"/>
      <c r="BX177" s="407"/>
      <c r="BY177" s="407"/>
      <c r="BZ177" s="407"/>
      <c r="CA177" s="407"/>
      <c r="CB177" s="407"/>
      <c r="CC177" s="407"/>
      <c r="CD177" s="407"/>
      <c r="CE177" s="407"/>
      <c r="CF177" s="407"/>
      <c r="CG177" s="407"/>
      <c r="CH177" s="407"/>
      <c r="CI177" s="407"/>
      <c r="CJ177" s="407"/>
      <c r="CK177" s="407"/>
      <c r="CL177" s="407"/>
      <c r="CM177" s="407"/>
      <c r="CN177" s="407"/>
      <c r="CO177" s="407"/>
      <c r="CP177" s="407"/>
      <c r="CQ177" s="407"/>
      <c r="CR177" s="407"/>
      <c r="CS177" s="407"/>
      <c r="CT177" s="407"/>
      <c r="CU177" s="407"/>
      <c r="CV177" s="407"/>
      <c r="CW177" s="407"/>
      <c r="CX177" s="407"/>
      <c r="CY177" s="407"/>
      <c r="CZ177" s="407"/>
      <c r="DA177" s="407"/>
      <c r="DB177" s="407"/>
      <c r="DC177" s="407"/>
      <c r="DD177" s="407"/>
      <c r="DE177" s="407"/>
      <c r="DF177" s="407"/>
      <c r="DG177" s="407"/>
      <c r="DH177" s="407"/>
      <c r="DI177" s="407"/>
      <c r="DJ177" s="407"/>
      <c r="DK177" s="407"/>
      <c r="DL177" s="407"/>
      <c r="DM177" s="407"/>
      <c r="DN177" s="407"/>
      <c r="DO177" s="407"/>
      <c r="DP177" s="407"/>
      <c r="DQ177" s="407"/>
      <c r="DR177" s="407"/>
      <c r="DS177" s="407"/>
    </row>
    <row r="178" spans="1:123">
      <c r="A178" s="407"/>
      <c r="B178" s="407"/>
      <c r="C178" s="407"/>
      <c r="D178" s="407"/>
      <c r="E178" s="407"/>
      <c r="F178" s="407"/>
      <c r="G178" s="407"/>
      <c r="H178" s="407"/>
      <c r="I178" s="407"/>
      <c r="J178" s="407"/>
      <c r="K178" s="407"/>
      <c r="L178" s="407"/>
      <c r="M178" s="407"/>
      <c r="N178" s="407"/>
      <c r="O178" s="407"/>
      <c r="P178" s="407"/>
      <c r="Q178" s="407"/>
      <c r="R178" s="407"/>
      <c r="S178" s="407"/>
      <c r="T178" s="407"/>
      <c r="U178" s="407"/>
      <c r="V178" s="407"/>
      <c r="W178" s="407"/>
      <c r="X178" s="407"/>
      <c r="Y178" s="407"/>
      <c r="Z178" s="407"/>
      <c r="AA178" s="407"/>
      <c r="AB178" s="407"/>
      <c r="AC178" s="407"/>
      <c r="AD178" s="407"/>
      <c r="AE178" s="407"/>
      <c r="AF178" s="407"/>
      <c r="AG178" s="407"/>
      <c r="AH178" s="407"/>
      <c r="AI178" s="407"/>
      <c r="AJ178" s="407"/>
      <c r="AK178" s="407"/>
      <c r="AL178" s="407"/>
      <c r="AM178" s="407"/>
      <c r="AN178" s="407"/>
      <c r="AO178" s="407"/>
      <c r="AP178" s="407"/>
      <c r="AQ178" s="407"/>
      <c r="AR178" s="407"/>
      <c r="AS178" s="407"/>
      <c r="AT178" s="407"/>
      <c r="AU178" s="407"/>
      <c r="AV178" s="407"/>
      <c r="AW178" s="407"/>
      <c r="AX178" s="407"/>
      <c r="AY178" s="407"/>
      <c r="AZ178" s="407"/>
      <c r="BA178" s="407"/>
      <c r="BB178" s="407"/>
      <c r="BC178" s="407"/>
      <c r="BD178" s="407"/>
      <c r="BE178" s="407"/>
      <c r="BF178" s="407"/>
      <c r="BG178" s="407"/>
      <c r="BH178" s="407"/>
      <c r="BI178" s="407"/>
      <c r="BJ178" s="407"/>
      <c r="BK178" s="407"/>
      <c r="BL178" s="407"/>
      <c r="BM178" s="407"/>
      <c r="BN178" s="407"/>
      <c r="BO178" s="407"/>
      <c r="BP178" s="407"/>
      <c r="BQ178" s="407"/>
      <c r="BR178" s="407"/>
      <c r="BS178" s="407"/>
      <c r="BT178" s="407"/>
      <c r="BU178" s="407"/>
      <c r="BV178" s="407"/>
      <c r="BW178" s="407"/>
      <c r="BX178" s="407"/>
      <c r="BY178" s="407"/>
      <c r="BZ178" s="407"/>
      <c r="CA178" s="407"/>
      <c r="CB178" s="407"/>
      <c r="CC178" s="407"/>
      <c r="CD178" s="407"/>
      <c r="CE178" s="407"/>
      <c r="CF178" s="407"/>
      <c r="CG178" s="407"/>
      <c r="CH178" s="407"/>
      <c r="CI178" s="407"/>
      <c r="CJ178" s="407"/>
      <c r="CK178" s="407"/>
      <c r="CL178" s="407"/>
      <c r="CM178" s="407"/>
      <c r="CN178" s="407"/>
      <c r="CO178" s="407"/>
      <c r="CP178" s="407"/>
      <c r="CQ178" s="407"/>
      <c r="CR178" s="407"/>
      <c r="CS178" s="407"/>
      <c r="CT178" s="407"/>
      <c r="CU178" s="407"/>
      <c r="CV178" s="407"/>
      <c r="CW178" s="407"/>
      <c r="CX178" s="407"/>
      <c r="CY178" s="407"/>
      <c r="CZ178" s="407"/>
      <c r="DA178" s="407"/>
      <c r="DB178" s="407"/>
      <c r="DC178" s="407"/>
      <c r="DD178" s="407"/>
      <c r="DE178" s="407"/>
      <c r="DF178" s="407"/>
      <c r="DG178" s="407"/>
      <c r="DH178" s="407"/>
      <c r="DI178" s="407"/>
      <c r="DJ178" s="407"/>
      <c r="DK178" s="407"/>
      <c r="DL178" s="407"/>
      <c r="DM178" s="407"/>
      <c r="DN178" s="407"/>
      <c r="DO178" s="407"/>
      <c r="DP178" s="407"/>
      <c r="DQ178" s="407"/>
      <c r="DR178" s="407"/>
      <c r="DS178" s="407"/>
    </row>
    <row r="179" spans="1:123">
      <c r="A179" s="407"/>
      <c r="B179" s="407"/>
      <c r="C179" s="407"/>
      <c r="D179" s="407"/>
      <c r="E179" s="407"/>
      <c r="F179" s="407"/>
      <c r="G179" s="407"/>
      <c r="H179" s="407"/>
      <c r="I179" s="407"/>
      <c r="J179" s="407"/>
      <c r="K179" s="407"/>
      <c r="L179" s="407"/>
      <c r="M179" s="407"/>
      <c r="N179" s="407"/>
      <c r="O179" s="407"/>
      <c r="P179" s="407"/>
      <c r="Q179" s="407"/>
      <c r="R179" s="407"/>
      <c r="S179" s="407"/>
      <c r="T179" s="407"/>
      <c r="U179" s="407"/>
      <c r="V179" s="407"/>
      <c r="W179" s="407"/>
      <c r="X179" s="407"/>
      <c r="Y179" s="407"/>
      <c r="Z179" s="407"/>
      <c r="AA179" s="407"/>
      <c r="AB179" s="407"/>
      <c r="AC179" s="407"/>
      <c r="AD179" s="407"/>
      <c r="AE179" s="407"/>
      <c r="AF179" s="407"/>
      <c r="AG179" s="407"/>
      <c r="AH179" s="407"/>
      <c r="AI179" s="407"/>
      <c r="AJ179" s="407"/>
      <c r="AK179" s="407"/>
      <c r="AL179" s="407"/>
      <c r="AM179" s="407"/>
      <c r="AN179" s="407"/>
      <c r="AO179" s="407"/>
      <c r="AP179" s="407"/>
      <c r="AQ179" s="407"/>
      <c r="AR179" s="407"/>
      <c r="AS179" s="407"/>
      <c r="AT179" s="407"/>
      <c r="AU179" s="407"/>
      <c r="AV179" s="407"/>
      <c r="AW179" s="407"/>
      <c r="AX179" s="407"/>
      <c r="AY179" s="407"/>
      <c r="AZ179" s="407"/>
      <c r="BA179" s="407"/>
      <c r="BB179" s="407"/>
      <c r="BC179" s="407"/>
      <c r="BD179" s="407"/>
      <c r="BE179" s="407"/>
      <c r="BF179" s="407"/>
      <c r="BG179" s="407"/>
      <c r="BH179" s="407"/>
      <c r="BI179" s="407"/>
      <c r="BJ179" s="407"/>
      <c r="BK179" s="407"/>
      <c r="BL179" s="407"/>
      <c r="BM179" s="407"/>
      <c r="BN179" s="407"/>
      <c r="BO179" s="407"/>
      <c r="BP179" s="407"/>
      <c r="BQ179" s="407"/>
      <c r="BR179" s="407"/>
      <c r="BS179" s="407"/>
      <c r="BT179" s="407"/>
      <c r="BU179" s="407"/>
      <c r="BV179" s="407"/>
      <c r="BW179" s="407"/>
      <c r="BX179" s="407"/>
      <c r="BY179" s="407"/>
      <c r="BZ179" s="407"/>
      <c r="CA179" s="407"/>
      <c r="CB179" s="407"/>
      <c r="CC179" s="407"/>
      <c r="CD179" s="407"/>
      <c r="CE179" s="407"/>
      <c r="CF179" s="407"/>
      <c r="CG179" s="407"/>
      <c r="CH179" s="407"/>
      <c r="CI179" s="407"/>
      <c r="CJ179" s="407"/>
      <c r="CK179" s="407"/>
      <c r="CL179" s="407"/>
      <c r="CM179" s="407"/>
      <c r="CN179" s="407"/>
      <c r="CO179" s="407"/>
      <c r="CP179" s="407"/>
      <c r="CQ179" s="407"/>
      <c r="CR179" s="407"/>
      <c r="CS179" s="407"/>
      <c r="CT179" s="407"/>
      <c r="CU179" s="407"/>
      <c r="CV179" s="407"/>
      <c r="CW179" s="407"/>
      <c r="CX179" s="407"/>
      <c r="CY179" s="407"/>
      <c r="CZ179" s="407"/>
      <c r="DA179" s="407"/>
      <c r="DB179" s="407"/>
      <c r="DC179" s="407"/>
      <c r="DD179" s="407"/>
      <c r="DE179" s="407"/>
      <c r="DF179" s="407"/>
      <c r="DG179" s="407"/>
      <c r="DH179" s="407"/>
      <c r="DI179" s="407"/>
      <c r="DJ179" s="407"/>
      <c r="DK179" s="407"/>
      <c r="DL179" s="407"/>
      <c r="DM179" s="407"/>
      <c r="DN179" s="407"/>
      <c r="DO179" s="407"/>
      <c r="DP179" s="407"/>
      <c r="DQ179" s="407"/>
      <c r="DR179" s="407"/>
      <c r="DS179" s="407"/>
    </row>
    <row r="180" spans="1:123">
      <c r="A180" s="407"/>
      <c r="B180" s="407"/>
      <c r="C180" s="407"/>
      <c r="D180" s="407"/>
      <c r="E180" s="407"/>
      <c r="F180" s="407"/>
      <c r="G180" s="407"/>
      <c r="H180" s="407"/>
      <c r="I180" s="407"/>
      <c r="J180" s="407"/>
      <c r="K180" s="407"/>
      <c r="L180" s="407"/>
      <c r="M180" s="407"/>
      <c r="N180" s="407"/>
      <c r="O180" s="407"/>
      <c r="P180" s="407"/>
      <c r="Q180" s="407"/>
      <c r="R180" s="407"/>
      <c r="S180" s="407"/>
      <c r="T180" s="407"/>
      <c r="U180" s="407"/>
      <c r="V180" s="407"/>
      <c r="W180" s="407"/>
      <c r="X180" s="407"/>
      <c r="Y180" s="407"/>
      <c r="Z180" s="407"/>
      <c r="AA180" s="407"/>
      <c r="AB180" s="407"/>
      <c r="AC180" s="407"/>
      <c r="AD180" s="407"/>
      <c r="AE180" s="407"/>
      <c r="AF180" s="407"/>
      <c r="AG180" s="407"/>
      <c r="AH180" s="407"/>
      <c r="AI180" s="407"/>
      <c r="AJ180" s="407"/>
      <c r="AK180" s="407"/>
      <c r="AL180" s="407"/>
      <c r="AM180" s="407"/>
      <c r="AN180" s="407"/>
      <c r="AO180" s="407"/>
      <c r="AP180" s="407"/>
      <c r="AQ180" s="407"/>
      <c r="AR180" s="407"/>
      <c r="AS180" s="407"/>
      <c r="AT180" s="407"/>
      <c r="AU180" s="407"/>
      <c r="AV180" s="407"/>
      <c r="AW180" s="407"/>
      <c r="AX180" s="407"/>
      <c r="AY180" s="407"/>
      <c r="AZ180" s="407"/>
      <c r="BA180" s="407"/>
      <c r="BB180" s="407"/>
      <c r="BC180" s="407"/>
      <c r="BD180" s="407"/>
      <c r="BE180" s="407"/>
      <c r="BF180" s="407"/>
      <c r="BG180" s="407"/>
      <c r="BH180" s="407"/>
      <c r="BI180" s="407"/>
      <c r="BJ180" s="407"/>
      <c r="BK180" s="407"/>
      <c r="BL180" s="407"/>
      <c r="BM180" s="407"/>
      <c r="BN180" s="407"/>
      <c r="BO180" s="407"/>
      <c r="BP180" s="407"/>
      <c r="BQ180" s="407"/>
      <c r="BR180" s="407"/>
      <c r="BS180" s="407"/>
      <c r="BT180" s="407"/>
      <c r="BU180" s="407"/>
      <c r="BV180" s="407"/>
      <c r="BW180" s="407"/>
      <c r="BX180" s="407"/>
      <c r="BY180" s="407"/>
      <c r="BZ180" s="407"/>
      <c r="CA180" s="407"/>
      <c r="CB180" s="407"/>
      <c r="CC180" s="407"/>
      <c r="CD180" s="407"/>
      <c r="CE180" s="407"/>
      <c r="CF180" s="407"/>
      <c r="CG180" s="407"/>
      <c r="CH180" s="407"/>
      <c r="CI180" s="407"/>
      <c r="CJ180" s="407"/>
      <c r="CK180" s="407"/>
      <c r="CL180" s="407"/>
      <c r="CM180" s="407"/>
      <c r="CN180" s="407"/>
      <c r="CO180" s="407"/>
      <c r="CP180" s="407"/>
      <c r="CQ180" s="407"/>
      <c r="CR180" s="407"/>
      <c r="CS180" s="407"/>
      <c r="CT180" s="407"/>
      <c r="CU180" s="407"/>
      <c r="CV180" s="407"/>
      <c r="CW180" s="407"/>
      <c r="CX180" s="407"/>
      <c r="CY180" s="407"/>
      <c r="CZ180" s="407"/>
      <c r="DA180" s="407"/>
      <c r="DB180" s="407"/>
      <c r="DC180" s="407"/>
      <c r="DD180" s="407"/>
      <c r="DE180" s="407"/>
      <c r="DF180" s="407"/>
      <c r="DG180" s="407"/>
      <c r="DH180" s="407"/>
      <c r="DI180" s="407"/>
      <c r="DJ180" s="407"/>
      <c r="DK180" s="407"/>
      <c r="DL180" s="407"/>
      <c r="DM180" s="407"/>
      <c r="DN180" s="407"/>
      <c r="DO180" s="407"/>
      <c r="DP180" s="407"/>
      <c r="DQ180" s="407"/>
      <c r="DR180" s="407"/>
      <c r="DS180" s="407"/>
    </row>
    <row r="181" spans="1:123">
      <c r="A181" s="407"/>
      <c r="B181" s="407"/>
      <c r="C181" s="407"/>
      <c r="D181" s="407"/>
      <c r="E181" s="407"/>
      <c r="F181" s="407"/>
      <c r="G181" s="407"/>
      <c r="H181" s="407"/>
      <c r="I181" s="407"/>
      <c r="J181" s="407"/>
      <c r="K181" s="407"/>
      <c r="L181" s="407"/>
      <c r="M181" s="407"/>
      <c r="N181" s="407"/>
      <c r="O181" s="407"/>
      <c r="P181" s="407"/>
      <c r="Q181" s="407"/>
      <c r="R181" s="407"/>
      <c r="S181" s="407"/>
      <c r="T181" s="407"/>
      <c r="U181" s="407"/>
      <c r="V181" s="407"/>
      <c r="W181" s="407"/>
      <c r="X181" s="407"/>
      <c r="Y181" s="407"/>
      <c r="Z181" s="407"/>
      <c r="AA181" s="407"/>
      <c r="AB181" s="407"/>
      <c r="AC181" s="407"/>
      <c r="AD181" s="407"/>
      <c r="AE181" s="407"/>
      <c r="AF181" s="407"/>
      <c r="AG181" s="407"/>
      <c r="AH181" s="407"/>
      <c r="AI181" s="407"/>
      <c r="AJ181" s="407"/>
      <c r="AK181" s="407"/>
      <c r="AL181" s="407"/>
      <c r="AM181" s="407"/>
      <c r="AN181" s="407"/>
      <c r="AO181" s="407"/>
      <c r="AP181" s="407"/>
      <c r="AQ181" s="407"/>
      <c r="AR181" s="407"/>
      <c r="AS181" s="407"/>
      <c r="AT181" s="407"/>
      <c r="AU181" s="407"/>
      <c r="AV181" s="407"/>
      <c r="AW181" s="407"/>
      <c r="AX181" s="407"/>
      <c r="AY181" s="407"/>
      <c r="AZ181" s="407"/>
      <c r="BA181" s="407"/>
      <c r="BB181" s="407"/>
      <c r="BC181" s="407"/>
      <c r="BD181" s="407"/>
      <c r="BE181" s="407"/>
      <c r="BF181" s="407"/>
      <c r="BG181" s="407"/>
      <c r="BH181" s="407"/>
      <c r="BI181" s="407"/>
      <c r="BJ181" s="407"/>
      <c r="BK181" s="407"/>
      <c r="BL181" s="407"/>
      <c r="BM181" s="407"/>
      <c r="BN181" s="407"/>
      <c r="BO181" s="407"/>
      <c r="BP181" s="407"/>
      <c r="BQ181" s="407"/>
      <c r="BR181" s="407"/>
      <c r="BS181" s="407"/>
      <c r="BT181" s="407"/>
      <c r="BU181" s="407"/>
      <c r="BV181" s="407"/>
      <c r="BW181" s="407"/>
      <c r="BX181" s="407"/>
      <c r="BY181" s="407"/>
      <c r="BZ181" s="407"/>
      <c r="CA181" s="407"/>
      <c r="CB181" s="407"/>
      <c r="CC181" s="407"/>
      <c r="CD181" s="407"/>
      <c r="CE181" s="407"/>
      <c r="CF181" s="407"/>
      <c r="CG181" s="407"/>
      <c r="CH181" s="407"/>
      <c r="CI181" s="407"/>
      <c r="CJ181" s="407"/>
      <c r="CK181" s="407"/>
      <c r="CL181" s="407"/>
      <c r="CM181" s="407"/>
      <c r="CN181" s="407"/>
      <c r="CO181" s="407"/>
      <c r="CP181" s="407"/>
      <c r="CQ181" s="407"/>
      <c r="CR181" s="407"/>
      <c r="CS181" s="407"/>
      <c r="CT181" s="407"/>
      <c r="CU181" s="407"/>
      <c r="CV181" s="407"/>
      <c r="CW181" s="407"/>
      <c r="CX181" s="407"/>
      <c r="CY181" s="407"/>
      <c r="CZ181" s="407"/>
      <c r="DA181" s="407"/>
      <c r="DB181" s="407"/>
      <c r="DC181" s="407"/>
      <c r="DD181" s="407"/>
      <c r="DE181" s="407"/>
      <c r="DF181" s="407"/>
      <c r="DG181" s="407"/>
      <c r="DH181" s="407"/>
      <c r="DI181" s="407"/>
      <c r="DJ181" s="407"/>
      <c r="DK181" s="407"/>
      <c r="DL181" s="407"/>
      <c r="DM181" s="407"/>
      <c r="DN181" s="407"/>
      <c r="DO181" s="407"/>
      <c r="DP181" s="407"/>
      <c r="DQ181" s="407"/>
      <c r="DR181" s="407"/>
      <c r="DS181" s="407"/>
    </row>
    <row r="182" spans="1:123">
      <c r="A182" s="407"/>
      <c r="B182" s="407"/>
      <c r="C182" s="407"/>
      <c r="D182" s="407"/>
      <c r="E182" s="407"/>
      <c r="F182" s="407"/>
      <c r="G182" s="407"/>
      <c r="H182" s="407"/>
      <c r="I182" s="407"/>
      <c r="J182" s="407"/>
      <c r="K182" s="407"/>
      <c r="L182" s="407"/>
      <c r="M182" s="407"/>
      <c r="N182" s="407"/>
      <c r="O182" s="407"/>
      <c r="P182" s="407"/>
      <c r="Q182" s="407"/>
      <c r="R182" s="407"/>
      <c r="S182" s="407"/>
      <c r="T182" s="407"/>
      <c r="U182" s="407"/>
      <c r="V182" s="407"/>
      <c r="W182" s="407"/>
      <c r="X182" s="407"/>
      <c r="Y182" s="407"/>
      <c r="Z182" s="407"/>
      <c r="AA182" s="407"/>
      <c r="AB182" s="407"/>
      <c r="AC182" s="407"/>
      <c r="AD182" s="407"/>
      <c r="AE182" s="407"/>
      <c r="AF182" s="407"/>
      <c r="AG182" s="407"/>
      <c r="AH182" s="407"/>
      <c r="AI182" s="407"/>
      <c r="AJ182" s="407"/>
      <c r="AK182" s="407"/>
      <c r="AL182" s="407"/>
      <c r="AM182" s="407"/>
      <c r="AN182" s="407"/>
      <c r="AO182" s="407"/>
      <c r="AP182" s="407"/>
      <c r="AQ182" s="407"/>
      <c r="AR182" s="407"/>
      <c r="AS182" s="407"/>
      <c r="AT182" s="407"/>
      <c r="AU182" s="407"/>
      <c r="AV182" s="407"/>
      <c r="AW182" s="407"/>
      <c r="AX182" s="407"/>
      <c r="AY182" s="407"/>
      <c r="AZ182" s="407"/>
      <c r="BA182" s="407"/>
      <c r="BB182" s="407"/>
      <c r="BC182" s="407"/>
      <c r="BD182" s="407"/>
      <c r="BE182" s="407"/>
      <c r="BF182" s="407"/>
      <c r="BG182" s="407"/>
      <c r="BH182" s="407"/>
      <c r="BI182" s="407"/>
      <c r="BJ182" s="407"/>
      <c r="BK182" s="407"/>
      <c r="BL182" s="407"/>
      <c r="BM182" s="407"/>
      <c r="BN182" s="407"/>
      <c r="BO182" s="407"/>
      <c r="BP182" s="407"/>
      <c r="BQ182" s="407"/>
      <c r="BR182" s="407"/>
      <c r="BS182" s="407"/>
      <c r="BT182" s="407"/>
      <c r="BU182" s="407"/>
      <c r="BV182" s="407"/>
      <c r="BW182" s="407"/>
      <c r="BX182" s="407"/>
      <c r="BY182" s="407"/>
      <c r="BZ182" s="407"/>
      <c r="CA182" s="407"/>
      <c r="CB182" s="407"/>
      <c r="CC182" s="407"/>
      <c r="CD182" s="407"/>
      <c r="CE182" s="407"/>
      <c r="CF182" s="407"/>
      <c r="CG182" s="407"/>
      <c r="CH182" s="407"/>
      <c r="CI182" s="407"/>
      <c r="CJ182" s="407"/>
      <c r="CK182" s="407"/>
      <c r="CL182" s="407"/>
      <c r="CM182" s="407"/>
      <c r="CN182" s="407"/>
      <c r="CO182" s="407"/>
      <c r="CP182" s="407"/>
      <c r="CQ182" s="407"/>
      <c r="CR182" s="407"/>
      <c r="CS182" s="407"/>
      <c r="CT182" s="407"/>
      <c r="CU182" s="407"/>
      <c r="CV182" s="407"/>
      <c r="CW182" s="407"/>
      <c r="CX182" s="407"/>
      <c r="CY182" s="407"/>
      <c r="CZ182" s="407"/>
      <c r="DA182" s="407"/>
      <c r="DB182" s="407"/>
      <c r="DC182" s="407"/>
      <c r="DD182" s="407"/>
      <c r="DE182" s="407"/>
      <c r="DF182" s="407"/>
      <c r="DG182" s="407"/>
      <c r="DH182" s="407"/>
      <c r="DI182" s="407"/>
      <c r="DJ182" s="407"/>
      <c r="DK182" s="407"/>
      <c r="DL182" s="407"/>
      <c r="DM182" s="407"/>
      <c r="DN182" s="407"/>
      <c r="DO182" s="407"/>
      <c r="DP182" s="407"/>
      <c r="DQ182" s="407"/>
      <c r="DR182" s="407"/>
      <c r="DS182" s="407"/>
    </row>
    <row r="183" spans="1:123">
      <c r="A183" s="407"/>
      <c r="B183" s="407"/>
      <c r="C183" s="407"/>
      <c r="D183" s="407"/>
      <c r="E183" s="407"/>
      <c r="F183" s="407"/>
      <c r="G183" s="407"/>
      <c r="H183" s="407"/>
      <c r="I183" s="407"/>
      <c r="J183" s="407"/>
      <c r="K183" s="407"/>
      <c r="L183" s="407"/>
      <c r="M183" s="407"/>
      <c r="N183" s="407"/>
      <c r="O183" s="407"/>
      <c r="P183" s="407"/>
      <c r="Q183" s="407"/>
      <c r="R183" s="407"/>
      <c r="S183" s="407"/>
      <c r="T183" s="407"/>
      <c r="U183" s="407"/>
      <c r="V183" s="407"/>
      <c r="W183" s="407"/>
      <c r="X183" s="407"/>
      <c r="Y183" s="407"/>
      <c r="Z183" s="407"/>
      <c r="AA183" s="407"/>
      <c r="AB183" s="407"/>
      <c r="AC183" s="407"/>
      <c r="AD183" s="407"/>
      <c r="AE183" s="407"/>
      <c r="AF183" s="407"/>
      <c r="AG183" s="407"/>
      <c r="AH183" s="407"/>
      <c r="AI183" s="407"/>
      <c r="AJ183" s="407"/>
      <c r="AK183" s="407"/>
      <c r="AL183" s="407"/>
      <c r="AM183" s="407"/>
      <c r="AN183" s="407"/>
      <c r="AO183" s="407"/>
      <c r="AP183" s="407"/>
      <c r="AQ183" s="407"/>
      <c r="AR183" s="407"/>
      <c r="AS183" s="407"/>
      <c r="AT183" s="407"/>
      <c r="AU183" s="407"/>
      <c r="AV183" s="407"/>
      <c r="AW183" s="407"/>
      <c r="AX183" s="407"/>
      <c r="AY183" s="407"/>
      <c r="AZ183" s="407"/>
      <c r="BA183" s="407"/>
      <c r="BB183" s="407"/>
      <c r="BC183" s="407"/>
      <c r="BD183" s="407"/>
      <c r="BE183" s="407"/>
      <c r="BF183" s="407"/>
      <c r="BG183" s="407"/>
      <c r="BH183" s="407"/>
      <c r="BI183" s="407"/>
      <c r="BJ183" s="407"/>
      <c r="BK183" s="407"/>
      <c r="BL183" s="407"/>
      <c r="BM183" s="407"/>
      <c r="BN183" s="407"/>
      <c r="BO183" s="407"/>
      <c r="BP183" s="407"/>
      <c r="BQ183" s="407"/>
      <c r="BR183" s="407"/>
      <c r="BS183" s="407"/>
      <c r="BT183" s="407"/>
      <c r="BU183" s="407"/>
      <c r="BV183" s="407"/>
      <c r="BW183" s="407"/>
      <c r="BX183" s="407"/>
      <c r="BY183" s="407"/>
      <c r="BZ183" s="407"/>
      <c r="CA183" s="407"/>
      <c r="CB183" s="407"/>
      <c r="CC183" s="407"/>
      <c r="CD183" s="407"/>
      <c r="CE183" s="407"/>
      <c r="CF183" s="407"/>
      <c r="CG183" s="407"/>
      <c r="CH183" s="407"/>
      <c r="CI183" s="407"/>
      <c r="CJ183" s="407"/>
      <c r="CK183" s="407"/>
      <c r="CL183" s="407"/>
      <c r="CM183" s="407"/>
      <c r="CN183" s="407"/>
      <c r="CO183" s="407"/>
      <c r="CP183" s="407"/>
      <c r="CQ183" s="407"/>
      <c r="CR183" s="407"/>
      <c r="CS183" s="407"/>
      <c r="CT183" s="407"/>
      <c r="CU183" s="407"/>
      <c r="CV183" s="407"/>
      <c r="CW183" s="407"/>
      <c r="CX183" s="407"/>
      <c r="CY183" s="407"/>
      <c r="CZ183" s="407"/>
      <c r="DA183" s="407"/>
      <c r="DB183" s="407"/>
      <c r="DC183" s="407"/>
      <c r="DD183" s="407"/>
      <c r="DE183" s="407"/>
      <c r="DF183" s="407"/>
      <c r="DG183" s="407"/>
      <c r="DH183" s="407"/>
      <c r="DI183" s="407"/>
      <c r="DJ183" s="407"/>
      <c r="DK183" s="407"/>
      <c r="DL183" s="407"/>
      <c r="DM183" s="407"/>
      <c r="DN183" s="407"/>
      <c r="DO183" s="407"/>
      <c r="DP183" s="407"/>
      <c r="DQ183" s="407"/>
      <c r="DR183" s="407"/>
      <c r="DS183" s="407"/>
    </row>
    <row r="184" spans="1:123">
      <c r="A184" s="407"/>
      <c r="B184" s="407"/>
      <c r="C184" s="407"/>
      <c r="D184" s="407"/>
      <c r="E184" s="407"/>
      <c r="F184" s="407"/>
      <c r="G184" s="407"/>
      <c r="H184" s="407"/>
      <c r="I184" s="407"/>
      <c r="J184" s="407"/>
      <c r="K184" s="407"/>
      <c r="L184" s="407"/>
      <c r="M184" s="407"/>
      <c r="N184" s="407"/>
      <c r="O184" s="407"/>
      <c r="P184" s="407"/>
      <c r="Q184" s="407"/>
      <c r="R184" s="407"/>
      <c r="S184" s="407"/>
      <c r="T184" s="407"/>
      <c r="U184" s="407"/>
      <c r="V184" s="407"/>
      <c r="W184" s="407"/>
      <c r="X184" s="407"/>
      <c r="Y184" s="407"/>
      <c r="Z184" s="407"/>
      <c r="AA184" s="407"/>
      <c r="AB184" s="407"/>
      <c r="AC184" s="407"/>
      <c r="AD184" s="407"/>
      <c r="AE184" s="407"/>
      <c r="AF184" s="407"/>
      <c r="AG184" s="407"/>
      <c r="AH184" s="407"/>
      <c r="AI184" s="407"/>
      <c r="AJ184" s="407"/>
      <c r="AK184" s="407"/>
      <c r="AL184" s="407"/>
      <c r="AM184" s="407"/>
      <c r="AN184" s="407"/>
      <c r="AO184" s="407"/>
      <c r="AP184" s="407"/>
      <c r="AQ184" s="407"/>
      <c r="AR184" s="407"/>
      <c r="AS184" s="407"/>
      <c r="AT184" s="407"/>
      <c r="AU184" s="407"/>
      <c r="AV184" s="407"/>
      <c r="AW184" s="407"/>
      <c r="AX184" s="407"/>
      <c r="AY184" s="407"/>
      <c r="AZ184" s="407"/>
      <c r="BA184" s="407"/>
      <c r="BB184" s="407"/>
      <c r="BC184" s="407"/>
      <c r="BD184" s="407"/>
      <c r="BE184" s="407"/>
      <c r="BF184" s="407"/>
      <c r="BG184" s="407"/>
      <c r="BH184" s="407"/>
      <c r="BI184" s="407"/>
      <c r="BJ184" s="407"/>
      <c r="BK184" s="407"/>
      <c r="BL184" s="407"/>
      <c r="BM184" s="407"/>
      <c r="BN184" s="407"/>
      <c r="BO184" s="407"/>
      <c r="BP184" s="407"/>
      <c r="BQ184" s="407"/>
      <c r="BR184" s="407"/>
      <c r="BS184" s="407"/>
      <c r="BT184" s="407"/>
      <c r="BU184" s="407"/>
      <c r="BV184" s="407"/>
      <c r="BW184" s="407"/>
      <c r="BX184" s="407"/>
      <c r="BY184" s="407"/>
      <c r="BZ184" s="407"/>
      <c r="CA184" s="407"/>
      <c r="CB184" s="407"/>
      <c r="CC184" s="407"/>
      <c r="CD184" s="407"/>
      <c r="CE184" s="407"/>
      <c r="CF184" s="407"/>
      <c r="CG184" s="407"/>
      <c r="CH184" s="407"/>
      <c r="CI184" s="407"/>
      <c r="CJ184" s="407"/>
      <c r="CK184" s="407"/>
      <c r="CL184" s="407"/>
      <c r="CM184" s="407"/>
      <c r="CN184" s="407"/>
      <c r="CO184" s="407"/>
      <c r="CP184" s="407"/>
      <c r="CQ184" s="407"/>
      <c r="CR184" s="407"/>
      <c r="CS184" s="407"/>
      <c r="CT184" s="407"/>
      <c r="CU184" s="407"/>
      <c r="CV184" s="407"/>
      <c r="CW184" s="407"/>
      <c r="CX184" s="407"/>
      <c r="CY184" s="407"/>
      <c r="CZ184" s="407"/>
      <c r="DA184" s="407"/>
      <c r="DB184" s="407"/>
      <c r="DC184" s="407"/>
      <c r="DD184" s="407"/>
      <c r="DE184" s="407"/>
      <c r="DF184" s="407"/>
      <c r="DG184" s="407"/>
      <c r="DH184" s="407"/>
      <c r="DI184" s="407"/>
      <c r="DJ184" s="407"/>
      <c r="DK184" s="407"/>
      <c r="DL184" s="407"/>
      <c r="DM184" s="407"/>
      <c r="DN184" s="407"/>
      <c r="DO184" s="407"/>
      <c r="DP184" s="407"/>
      <c r="DQ184" s="407"/>
      <c r="DR184" s="407"/>
      <c r="DS184" s="407"/>
    </row>
  </sheetData>
  <mergeCells count="199">
    <mergeCell ref="A1:EA1"/>
    <mergeCell ref="D3:K3"/>
    <mergeCell ref="L3:S3"/>
    <mergeCell ref="T3:AA3"/>
    <mergeCell ref="AB3:AI3"/>
    <mergeCell ref="AJ3:AQ3"/>
    <mergeCell ref="AR3:AY3"/>
    <mergeCell ref="AZ3:BG3"/>
    <mergeCell ref="BH3:BO3"/>
    <mergeCell ref="BP3:BW3"/>
    <mergeCell ref="DT3:EA3"/>
    <mergeCell ref="BX3:CE3"/>
    <mergeCell ref="CF3:CM3"/>
    <mergeCell ref="CN3:CU3"/>
    <mergeCell ref="CV3:DC3"/>
    <mergeCell ref="DD3:DK3"/>
    <mergeCell ref="DL3:DS3"/>
    <mergeCell ref="A4:A6"/>
    <mergeCell ref="B4:B6"/>
    <mergeCell ref="C4:C6"/>
    <mergeCell ref="D4:D6"/>
    <mergeCell ref="E4:E6"/>
    <mergeCell ref="F4:F6"/>
    <mergeCell ref="G4:G5"/>
    <mergeCell ref="H4:H6"/>
    <mergeCell ref="I4:I6"/>
    <mergeCell ref="Q4:Q6"/>
    <mergeCell ref="R4:S4"/>
    <mergeCell ref="T4:T6"/>
    <mergeCell ref="U4:U6"/>
    <mergeCell ref="V4:V6"/>
    <mergeCell ref="W4:W5"/>
    <mergeCell ref="J4:K4"/>
    <mergeCell ref="L4:L6"/>
    <mergeCell ref="M4:M6"/>
    <mergeCell ref="N4:N6"/>
    <mergeCell ref="O4:O5"/>
    <mergeCell ref="P4:P6"/>
    <mergeCell ref="AE4:AE5"/>
    <mergeCell ref="AF4:AF6"/>
    <mergeCell ref="AG4:AG6"/>
    <mergeCell ref="AH4:AI4"/>
    <mergeCell ref="AJ4:AJ6"/>
    <mergeCell ref="AK4:AK6"/>
    <mergeCell ref="AH5:AH6"/>
    <mergeCell ref="AI5:AI6"/>
    <mergeCell ref="X4:X6"/>
    <mergeCell ref="Y4:Y6"/>
    <mergeCell ref="Z4:AA4"/>
    <mergeCell ref="AB4:AB6"/>
    <mergeCell ref="AC4:AC6"/>
    <mergeCell ref="AD4:AD6"/>
    <mergeCell ref="AS4:AS6"/>
    <mergeCell ref="AT4:AT6"/>
    <mergeCell ref="AU4:AU5"/>
    <mergeCell ref="AV4:AV6"/>
    <mergeCell ref="AW4:AW6"/>
    <mergeCell ref="AX4:AY4"/>
    <mergeCell ref="AX5:AX6"/>
    <mergeCell ref="AY5:AY6"/>
    <mergeCell ref="AL4:AL6"/>
    <mergeCell ref="AM4:AM5"/>
    <mergeCell ref="AN4:AN6"/>
    <mergeCell ref="AO4:AO6"/>
    <mergeCell ref="AP4:AQ4"/>
    <mergeCell ref="AR4:AR6"/>
    <mergeCell ref="AP5:AP6"/>
    <mergeCell ref="AQ5:AQ6"/>
    <mergeCell ref="BF4:BG4"/>
    <mergeCell ref="BH4:BH6"/>
    <mergeCell ref="BI4:BI6"/>
    <mergeCell ref="BJ4:BJ6"/>
    <mergeCell ref="BK4:BK5"/>
    <mergeCell ref="BL4:BL6"/>
    <mergeCell ref="BF5:BF6"/>
    <mergeCell ref="BG5:BG6"/>
    <mergeCell ref="AZ4:AZ6"/>
    <mergeCell ref="BA4:BA6"/>
    <mergeCell ref="BB4:BB6"/>
    <mergeCell ref="BC4:BC5"/>
    <mergeCell ref="BD4:BD6"/>
    <mergeCell ref="BE4:BE6"/>
    <mergeCell ref="BT4:BT6"/>
    <mergeCell ref="BU4:BU6"/>
    <mergeCell ref="BV4:BW4"/>
    <mergeCell ref="BX4:BX6"/>
    <mergeCell ref="BY4:BY6"/>
    <mergeCell ref="BZ4:BZ6"/>
    <mergeCell ref="BV5:BV6"/>
    <mergeCell ref="BW5:BW6"/>
    <mergeCell ref="BM4:BM6"/>
    <mergeCell ref="BN4:BO4"/>
    <mergeCell ref="BP4:BP6"/>
    <mergeCell ref="BQ4:BQ6"/>
    <mergeCell ref="BR4:BR6"/>
    <mergeCell ref="BS4:BS5"/>
    <mergeCell ref="BN5:BN6"/>
    <mergeCell ref="BO5:BO6"/>
    <mergeCell ref="CH4:CH6"/>
    <mergeCell ref="CI4:CI5"/>
    <mergeCell ref="CJ4:CJ6"/>
    <mergeCell ref="CK4:CK6"/>
    <mergeCell ref="CL4:CM4"/>
    <mergeCell ref="CN4:CN6"/>
    <mergeCell ref="CL5:CL6"/>
    <mergeCell ref="CM5:CM6"/>
    <mergeCell ref="CA4:CA5"/>
    <mergeCell ref="CB4:CB6"/>
    <mergeCell ref="CC4:CC6"/>
    <mergeCell ref="CD4:CE4"/>
    <mergeCell ref="CF4:CF6"/>
    <mergeCell ref="CG4:CG6"/>
    <mergeCell ref="CD5:CD6"/>
    <mergeCell ref="CE5:CE6"/>
    <mergeCell ref="CV4:CV6"/>
    <mergeCell ref="CW4:CW6"/>
    <mergeCell ref="CX4:CX6"/>
    <mergeCell ref="CY4:CY5"/>
    <mergeCell ref="CZ4:CZ6"/>
    <mergeCell ref="DA4:DA6"/>
    <mergeCell ref="CO4:CO6"/>
    <mergeCell ref="CP4:CP6"/>
    <mergeCell ref="CQ4:CQ5"/>
    <mergeCell ref="CR4:CR6"/>
    <mergeCell ref="CS4:CS6"/>
    <mergeCell ref="CT4:CU4"/>
    <mergeCell ref="CT5:CT6"/>
    <mergeCell ref="CU5:CU6"/>
    <mergeCell ref="DI4:DI6"/>
    <mergeCell ref="DJ4:DK4"/>
    <mergeCell ref="DL4:DL6"/>
    <mergeCell ref="DM4:DM6"/>
    <mergeCell ref="DN4:DN6"/>
    <mergeCell ref="DO4:DO5"/>
    <mergeCell ref="DJ5:DJ6"/>
    <mergeCell ref="DK5:DK6"/>
    <mergeCell ref="DB4:DC4"/>
    <mergeCell ref="DD4:DD6"/>
    <mergeCell ref="DE4:DE6"/>
    <mergeCell ref="DF4:DF6"/>
    <mergeCell ref="DG4:DG5"/>
    <mergeCell ref="DH4:DH6"/>
    <mergeCell ref="DB5:DB6"/>
    <mergeCell ref="DC5:DC6"/>
    <mergeCell ref="DZ5:DZ6"/>
    <mergeCell ref="EA5:EA6"/>
    <mergeCell ref="A8:A10"/>
    <mergeCell ref="A11:A13"/>
    <mergeCell ref="A14:A16"/>
    <mergeCell ref="A17:A19"/>
    <mergeCell ref="DW4:DW5"/>
    <mergeCell ref="DX4:DX6"/>
    <mergeCell ref="DY4:DY6"/>
    <mergeCell ref="DZ4:EA4"/>
    <mergeCell ref="J5:J6"/>
    <mergeCell ref="K5:K6"/>
    <mergeCell ref="R5:R6"/>
    <mergeCell ref="S5:S6"/>
    <mergeCell ref="Z5:Z6"/>
    <mergeCell ref="AA5:AA6"/>
    <mergeCell ref="DP4:DP6"/>
    <mergeCell ref="DQ4:DQ6"/>
    <mergeCell ref="DR4:DS4"/>
    <mergeCell ref="DT4:DT6"/>
    <mergeCell ref="DU4:DU6"/>
    <mergeCell ref="DV4:DV6"/>
    <mergeCell ref="DR5:DR6"/>
    <mergeCell ref="DS5:DS6"/>
    <mergeCell ref="A40:A42"/>
    <mergeCell ref="A43:A45"/>
    <mergeCell ref="A46:A48"/>
    <mergeCell ref="A49:A53"/>
    <mergeCell ref="B50:B51"/>
    <mergeCell ref="B52:B53"/>
    <mergeCell ref="A20:A22"/>
    <mergeCell ref="A23:A25"/>
    <mergeCell ref="A26:A29"/>
    <mergeCell ref="A30:A32"/>
    <mergeCell ref="A33:A36"/>
    <mergeCell ref="A37:A39"/>
    <mergeCell ref="B85:B86"/>
    <mergeCell ref="B87:B88"/>
    <mergeCell ref="B89:B90"/>
    <mergeCell ref="B91:B92"/>
    <mergeCell ref="A54:A56"/>
    <mergeCell ref="A57:A59"/>
    <mergeCell ref="A60:A62"/>
    <mergeCell ref="A63:A65"/>
    <mergeCell ref="A66:A68"/>
    <mergeCell ref="A69:A71"/>
    <mergeCell ref="A93:A95"/>
    <mergeCell ref="A96:A99"/>
    <mergeCell ref="A101:A102"/>
    <mergeCell ref="A103:A108"/>
    <mergeCell ref="A72:A74"/>
    <mergeCell ref="A75:A77"/>
    <mergeCell ref="A78:A80"/>
    <mergeCell ref="A81:A83"/>
    <mergeCell ref="A84:A92"/>
  </mergeCell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89"/>
  <sheetViews>
    <sheetView view="pageBreakPreview" zoomScale="85" zoomScaleNormal="100" zoomScaleSheetLayoutView="85" workbookViewId="0">
      <pane xSplit="2" ySplit="3" topLeftCell="C46" activePane="bottomRight" state="frozen"/>
      <selection activeCell="AH38" sqref="AH38"/>
      <selection pane="topRight" activeCell="AH38" sqref="AH38"/>
      <selection pane="bottomLeft" activeCell="AH38" sqref="AH38"/>
      <selection pane="bottomRight" activeCell="S71" activeCellId="1" sqref="B71:B72 S71:S72"/>
    </sheetView>
  </sheetViews>
  <sheetFormatPr defaultRowHeight="12.75"/>
  <cols>
    <col min="1" max="1" width="6" style="989" customWidth="1"/>
    <col min="2" max="2" width="32.85546875" style="1047" customWidth="1"/>
    <col min="3" max="3" width="8" style="987" customWidth="1"/>
    <col min="4" max="5" width="7.42578125" style="988" customWidth="1"/>
    <col min="6" max="6" width="7.5703125" style="988" customWidth="1"/>
    <col min="7" max="7" width="7.42578125" style="988" customWidth="1"/>
    <col min="8" max="8" width="7.85546875" style="988" customWidth="1"/>
    <col min="9" max="9" width="7.140625" style="988" customWidth="1"/>
    <col min="10" max="10" width="8.28515625" style="988" customWidth="1"/>
    <col min="11" max="11" width="7" style="988" customWidth="1"/>
    <col min="12" max="12" width="6.5703125" style="987" customWidth="1"/>
    <col min="13" max="13" width="7" style="988" customWidth="1"/>
    <col min="14" max="14" width="8" style="988" customWidth="1"/>
    <col min="15" max="15" width="7.42578125" style="987" customWidth="1"/>
    <col min="16" max="16" width="9.140625" style="988"/>
    <col min="17" max="17" width="9.140625" style="987"/>
    <col min="18" max="18" width="9.140625" style="988"/>
    <col min="19" max="19" width="9.85546875" style="988" customWidth="1"/>
    <col min="20" max="20" width="15.7109375" style="989" customWidth="1"/>
    <col min="21" max="256" width="9.140625" style="989"/>
    <col min="257" max="257" width="6" style="989" customWidth="1"/>
    <col min="258" max="258" width="32.85546875" style="989" customWidth="1"/>
    <col min="259" max="259" width="8" style="989" customWidth="1"/>
    <col min="260" max="261" width="7.42578125" style="989" customWidth="1"/>
    <col min="262" max="262" width="7.5703125" style="989" customWidth="1"/>
    <col min="263" max="263" width="7.42578125" style="989" customWidth="1"/>
    <col min="264" max="264" width="7.85546875" style="989" customWidth="1"/>
    <col min="265" max="265" width="7.140625" style="989" customWidth="1"/>
    <col min="266" max="266" width="8.28515625" style="989" customWidth="1"/>
    <col min="267" max="267" width="7" style="989" customWidth="1"/>
    <col min="268" max="268" width="6.5703125" style="989" customWidth="1"/>
    <col min="269" max="269" width="7" style="989" customWidth="1"/>
    <col min="270" max="270" width="8" style="989" customWidth="1"/>
    <col min="271" max="271" width="7.42578125" style="989" customWidth="1"/>
    <col min="272" max="274" width="9.140625" style="989"/>
    <col min="275" max="275" width="9.85546875" style="989" customWidth="1"/>
    <col min="276" max="276" width="15.7109375" style="989" customWidth="1"/>
    <col min="277" max="512" width="9.140625" style="989"/>
    <col min="513" max="513" width="6" style="989" customWidth="1"/>
    <col min="514" max="514" width="32.85546875" style="989" customWidth="1"/>
    <col min="515" max="515" width="8" style="989" customWidth="1"/>
    <col min="516" max="517" width="7.42578125" style="989" customWidth="1"/>
    <col min="518" max="518" width="7.5703125" style="989" customWidth="1"/>
    <col min="519" max="519" width="7.42578125" style="989" customWidth="1"/>
    <col min="520" max="520" width="7.85546875" style="989" customWidth="1"/>
    <col min="521" max="521" width="7.140625" style="989" customWidth="1"/>
    <col min="522" max="522" width="8.28515625" style="989" customWidth="1"/>
    <col min="523" max="523" width="7" style="989" customWidth="1"/>
    <col min="524" max="524" width="6.5703125" style="989" customWidth="1"/>
    <col min="525" max="525" width="7" style="989" customWidth="1"/>
    <col min="526" max="526" width="8" style="989" customWidth="1"/>
    <col min="527" max="527" width="7.42578125" style="989" customWidth="1"/>
    <col min="528" max="530" width="9.140625" style="989"/>
    <col min="531" max="531" width="9.85546875" style="989" customWidth="1"/>
    <col min="532" max="532" width="15.7109375" style="989" customWidth="1"/>
    <col min="533" max="768" width="9.140625" style="989"/>
    <col min="769" max="769" width="6" style="989" customWidth="1"/>
    <col min="770" max="770" width="32.85546875" style="989" customWidth="1"/>
    <col min="771" max="771" width="8" style="989" customWidth="1"/>
    <col min="772" max="773" width="7.42578125" style="989" customWidth="1"/>
    <col min="774" max="774" width="7.5703125" style="989" customWidth="1"/>
    <col min="775" max="775" width="7.42578125" style="989" customWidth="1"/>
    <col min="776" max="776" width="7.85546875" style="989" customWidth="1"/>
    <col min="777" max="777" width="7.140625" style="989" customWidth="1"/>
    <col min="778" max="778" width="8.28515625" style="989" customWidth="1"/>
    <col min="779" max="779" width="7" style="989" customWidth="1"/>
    <col min="780" max="780" width="6.5703125" style="989" customWidth="1"/>
    <col min="781" max="781" width="7" style="989" customWidth="1"/>
    <col min="782" max="782" width="8" style="989" customWidth="1"/>
    <col min="783" max="783" width="7.42578125" style="989" customWidth="1"/>
    <col min="784" max="786" width="9.140625" style="989"/>
    <col min="787" max="787" width="9.85546875" style="989" customWidth="1"/>
    <col min="788" max="788" width="15.7109375" style="989" customWidth="1"/>
    <col min="789" max="1024" width="9.140625" style="989"/>
    <col min="1025" max="1025" width="6" style="989" customWidth="1"/>
    <col min="1026" max="1026" width="32.85546875" style="989" customWidth="1"/>
    <col min="1027" max="1027" width="8" style="989" customWidth="1"/>
    <col min="1028" max="1029" width="7.42578125" style="989" customWidth="1"/>
    <col min="1030" max="1030" width="7.5703125" style="989" customWidth="1"/>
    <col min="1031" max="1031" width="7.42578125" style="989" customWidth="1"/>
    <col min="1032" max="1032" width="7.85546875" style="989" customWidth="1"/>
    <col min="1033" max="1033" width="7.140625" style="989" customWidth="1"/>
    <col min="1034" max="1034" width="8.28515625" style="989" customWidth="1"/>
    <col min="1035" max="1035" width="7" style="989" customWidth="1"/>
    <col min="1036" max="1036" width="6.5703125" style="989" customWidth="1"/>
    <col min="1037" max="1037" width="7" style="989" customWidth="1"/>
    <col min="1038" max="1038" width="8" style="989" customWidth="1"/>
    <col min="1039" max="1039" width="7.42578125" style="989" customWidth="1"/>
    <col min="1040" max="1042" width="9.140625" style="989"/>
    <col min="1043" max="1043" width="9.85546875" style="989" customWidth="1"/>
    <col min="1044" max="1044" width="15.7109375" style="989" customWidth="1"/>
    <col min="1045" max="1280" width="9.140625" style="989"/>
    <col min="1281" max="1281" width="6" style="989" customWidth="1"/>
    <col min="1282" max="1282" width="32.85546875" style="989" customWidth="1"/>
    <col min="1283" max="1283" width="8" style="989" customWidth="1"/>
    <col min="1284" max="1285" width="7.42578125" style="989" customWidth="1"/>
    <col min="1286" max="1286" width="7.5703125" style="989" customWidth="1"/>
    <col min="1287" max="1287" width="7.42578125" style="989" customWidth="1"/>
    <col min="1288" max="1288" width="7.85546875" style="989" customWidth="1"/>
    <col min="1289" max="1289" width="7.140625" style="989" customWidth="1"/>
    <col min="1290" max="1290" width="8.28515625" style="989" customWidth="1"/>
    <col min="1291" max="1291" width="7" style="989" customWidth="1"/>
    <col min="1292" max="1292" width="6.5703125" style="989" customWidth="1"/>
    <col min="1293" max="1293" width="7" style="989" customWidth="1"/>
    <col min="1294" max="1294" width="8" style="989" customWidth="1"/>
    <col min="1295" max="1295" width="7.42578125" style="989" customWidth="1"/>
    <col min="1296" max="1298" width="9.140625" style="989"/>
    <col min="1299" max="1299" width="9.85546875" style="989" customWidth="1"/>
    <col min="1300" max="1300" width="15.7109375" style="989" customWidth="1"/>
    <col min="1301" max="1536" width="9.140625" style="989"/>
    <col min="1537" max="1537" width="6" style="989" customWidth="1"/>
    <col min="1538" max="1538" width="32.85546875" style="989" customWidth="1"/>
    <col min="1539" max="1539" width="8" style="989" customWidth="1"/>
    <col min="1540" max="1541" width="7.42578125" style="989" customWidth="1"/>
    <col min="1542" max="1542" width="7.5703125" style="989" customWidth="1"/>
    <col min="1543" max="1543" width="7.42578125" style="989" customWidth="1"/>
    <col min="1544" max="1544" width="7.85546875" style="989" customWidth="1"/>
    <col min="1545" max="1545" width="7.140625" style="989" customWidth="1"/>
    <col min="1546" max="1546" width="8.28515625" style="989" customWidth="1"/>
    <col min="1547" max="1547" width="7" style="989" customWidth="1"/>
    <col min="1548" max="1548" width="6.5703125" style="989" customWidth="1"/>
    <col min="1549" max="1549" width="7" style="989" customWidth="1"/>
    <col min="1550" max="1550" width="8" style="989" customWidth="1"/>
    <col min="1551" max="1551" width="7.42578125" style="989" customWidth="1"/>
    <col min="1552" max="1554" width="9.140625" style="989"/>
    <col min="1555" max="1555" width="9.85546875" style="989" customWidth="1"/>
    <col min="1556" max="1556" width="15.7109375" style="989" customWidth="1"/>
    <col min="1557" max="1792" width="9.140625" style="989"/>
    <col min="1793" max="1793" width="6" style="989" customWidth="1"/>
    <col min="1794" max="1794" width="32.85546875" style="989" customWidth="1"/>
    <col min="1795" max="1795" width="8" style="989" customWidth="1"/>
    <col min="1796" max="1797" width="7.42578125" style="989" customWidth="1"/>
    <col min="1798" max="1798" width="7.5703125" style="989" customWidth="1"/>
    <col min="1799" max="1799" width="7.42578125" style="989" customWidth="1"/>
    <col min="1800" max="1800" width="7.85546875" style="989" customWidth="1"/>
    <col min="1801" max="1801" width="7.140625" style="989" customWidth="1"/>
    <col min="1802" max="1802" width="8.28515625" style="989" customWidth="1"/>
    <col min="1803" max="1803" width="7" style="989" customWidth="1"/>
    <col min="1804" max="1804" width="6.5703125" style="989" customWidth="1"/>
    <col min="1805" max="1805" width="7" style="989" customWidth="1"/>
    <col min="1806" max="1806" width="8" style="989" customWidth="1"/>
    <col min="1807" max="1807" width="7.42578125" style="989" customWidth="1"/>
    <col min="1808" max="1810" width="9.140625" style="989"/>
    <col min="1811" max="1811" width="9.85546875" style="989" customWidth="1"/>
    <col min="1812" max="1812" width="15.7109375" style="989" customWidth="1"/>
    <col min="1813" max="2048" width="9.140625" style="989"/>
    <col min="2049" max="2049" width="6" style="989" customWidth="1"/>
    <col min="2050" max="2050" width="32.85546875" style="989" customWidth="1"/>
    <col min="2051" max="2051" width="8" style="989" customWidth="1"/>
    <col min="2052" max="2053" width="7.42578125" style="989" customWidth="1"/>
    <col min="2054" max="2054" width="7.5703125" style="989" customWidth="1"/>
    <col min="2055" max="2055" width="7.42578125" style="989" customWidth="1"/>
    <col min="2056" max="2056" width="7.85546875" style="989" customWidth="1"/>
    <col min="2057" max="2057" width="7.140625" style="989" customWidth="1"/>
    <col min="2058" max="2058" width="8.28515625" style="989" customWidth="1"/>
    <col min="2059" max="2059" width="7" style="989" customWidth="1"/>
    <col min="2060" max="2060" width="6.5703125" style="989" customWidth="1"/>
    <col min="2061" max="2061" width="7" style="989" customWidth="1"/>
    <col min="2062" max="2062" width="8" style="989" customWidth="1"/>
    <col min="2063" max="2063" width="7.42578125" style="989" customWidth="1"/>
    <col min="2064" max="2066" width="9.140625" style="989"/>
    <col min="2067" max="2067" width="9.85546875" style="989" customWidth="1"/>
    <col min="2068" max="2068" width="15.7109375" style="989" customWidth="1"/>
    <col min="2069" max="2304" width="9.140625" style="989"/>
    <col min="2305" max="2305" width="6" style="989" customWidth="1"/>
    <col min="2306" max="2306" width="32.85546875" style="989" customWidth="1"/>
    <col min="2307" max="2307" width="8" style="989" customWidth="1"/>
    <col min="2308" max="2309" width="7.42578125" style="989" customWidth="1"/>
    <col min="2310" max="2310" width="7.5703125" style="989" customWidth="1"/>
    <col min="2311" max="2311" width="7.42578125" style="989" customWidth="1"/>
    <col min="2312" max="2312" width="7.85546875" style="989" customWidth="1"/>
    <col min="2313" max="2313" width="7.140625" style="989" customWidth="1"/>
    <col min="2314" max="2314" width="8.28515625" style="989" customWidth="1"/>
    <col min="2315" max="2315" width="7" style="989" customWidth="1"/>
    <col min="2316" max="2316" width="6.5703125" style="989" customWidth="1"/>
    <col min="2317" max="2317" width="7" style="989" customWidth="1"/>
    <col min="2318" max="2318" width="8" style="989" customWidth="1"/>
    <col min="2319" max="2319" width="7.42578125" style="989" customWidth="1"/>
    <col min="2320" max="2322" width="9.140625" style="989"/>
    <col min="2323" max="2323" width="9.85546875" style="989" customWidth="1"/>
    <col min="2324" max="2324" width="15.7109375" style="989" customWidth="1"/>
    <col min="2325" max="2560" width="9.140625" style="989"/>
    <col min="2561" max="2561" width="6" style="989" customWidth="1"/>
    <col min="2562" max="2562" width="32.85546875" style="989" customWidth="1"/>
    <col min="2563" max="2563" width="8" style="989" customWidth="1"/>
    <col min="2564" max="2565" width="7.42578125" style="989" customWidth="1"/>
    <col min="2566" max="2566" width="7.5703125" style="989" customWidth="1"/>
    <col min="2567" max="2567" width="7.42578125" style="989" customWidth="1"/>
    <col min="2568" max="2568" width="7.85546875" style="989" customWidth="1"/>
    <col min="2569" max="2569" width="7.140625" style="989" customWidth="1"/>
    <col min="2570" max="2570" width="8.28515625" style="989" customWidth="1"/>
    <col min="2571" max="2571" width="7" style="989" customWidth="1"/>
    <col min="2572" max="2572" width="6.5703125" style="989" customWidth="1"/>
    <col min="2573" max="2573" width="7" style="989" customWidth="1"/>
    <col min="2574" max="2574" width="8" style="989" customWidth="1"/>
    <col min="2575" max="2575" width="7.42578125" style="989" customWidth="1"/>
    <col min="2576" max="2578" width="9.140625" style="989"/>
    <col min="2579" max="2579" width="9.85546875" style="989" customWidth="1"/>
    <col min="2580" max="2580" width="15.7109375" style="989" customWidth="1"/>
    <col min="2581" max="2816" width="9.140625" style="989"/>
    <col min="2817" max="2817" width="6" style="989" customWidth="1"/>
    <col min="2818" max="2818" width="32.85546875" style="989" customWidth="1"/>
    <col min="2819" max="2819" width="8" style="989" customWidth="1"/>
    <col min="2820" max="2821" width="7.42578125" style="989" customWidth="1"/>
    <col min="2822" max="2822" width="7.5703125" style="989" customWidth="1"/>
    <col min="2823" max="2823" width="7.42578125" style="989" customWidth="1"/>
    <col min="2824" max="2824" width="7.85546875" style="989" customWidth="1"/>
    <col min="2825" max="2825" width="7.140625" style="989" customWidth="1"/>
    <col min="2826" max="2826" width="8.28515625" style="989" customWidth="1"/>
    <col min="2827" max="2827" width="7" style="989" customWidth="1"/>
    <col min="2828" max="2828" width="6.5703125" style="989" customWidth="1"/>
    <col min="2829" max="2829" width="7" style="989" customWidth="1"/>
    <col min="2830" max="2830" width="8" style="989" customWidth="1"/>
    <col min="2831" max="2831" width="7.42578125" style="989" customWidth="1"/>
    <col min="2832" max="2834" width="9.140625" style="989"/>
    <col min="2835" max="2835" width="9.85546875" style="989" customWidth="1"/>
    <col min="2836" max="2836" width="15.7109375" style="989" customWidth="1"/>
    <col min="2837" max="3072" width="9.140625" style="989"/>
    <col min="3073" max="3073" width="6" style="989" customWidth="1"/>
    <col min="3074" max="3074" width="32.85546875" style="989" customWidth="1"/>
    <col min="3075" max="3075" width="8" style="989" customWidth="1"/>
    <col min="3076" max="3077" width="7.42578125" style="989" customWidth="1"/>
    <col min="3078" max="3078" width="7.5703125" style="989" customWidth="1"/>
    <col min="3079" max="3079" width="7.42578125" style="989" customWidth="1"/>
    <col min="3080" max="3080" width="7.85546875" style="989" customWidth="1"/>
    <col min="3081" max="3081" width="7.140625" style="989" customWidth="1"/>
    <col min="3082" max="3082" width="8.28515625" style="989" customWidth="1"/>
    <col min="3083" max="3083" width="7" style="989" customWidth="1"/>
    <col min="3084" max="3084" width="6.5703125" style="989" customWidth="1"/>
    <col min="3085" max="3085" width="7" style="989" customWidth="1"/>
    <col min="3086" max="3086" width="8" style="989" customWidth="1"/>
    <col min="3087" max="3087" width="7.42578125" style="989" customWidth="1"/>
    <col min="3088" max="3090" width="9.140625" style="989"/>
    <col min="3091" max="3091" width="9.85546875" style="989" customWidth="1"/>
    <col min="3092" max="3092" width="15.7109375" style="989" customWidth="1"/>
    <col min="3093" max="3328" width="9.140625" style="989"/>
    <col min="3329" max="3329" width="6" style="989" customWidth="1"/>
    <col min="3330" max="3330" width="32.85546875" style="989" customWidth="1"/>
    <col min="3331" max="3331" width="8" style="989" customWidth="1"/>
    <col min="3332" max="3333" width="7.42578125" style="989" customWidth="1"/>
    <col min="3334" max="3334" width="7.5703125" style="989" customWidth="1"/>
    <col min="3335" max="3335" width="7.42578125" style="989" customWidth="1"/>
    <col min="3336" max="3336" width="7.85546875" style="989" customWidth="1"/>
    <col min="3337" max="3337" width="7.140625" style="989" customWidth="1"/>
    <col min="3338" max="3338" width="8.28515625" style="989" customWidth="1"/>
    <col min="3339" max="3339" width="7" style="989" customWidth="1"/>
    <col min="3340" max="3340" width="6.5703125" style="989" customWidth="1"/>
    <col min="3341" max="3341" width="7" style="989" customWidth="1"/>
    <col min="3342" max="3342" width="8" style="989" customWidth="1"/>
    <col min="3343" max="3343" width="7.42578125" style="989" customWidth="1"/>
    <col min="3344" max="3346" width="9.140625" style="989"/>
    <col min="3347" max="3347" width="9.85546875" style="989" customWidth="1"/>
    <col min="3348" max="3348" width="15.7109375" style="989" customWidth="1"/>
    <col min="3349" max="3584" width="9.140625" style="989"/>
    <col min="3585" max="3585" width="6" style="989" customWidth="1"/>
    <col min="3586" max="3586" width="32.85546875" style="989" customWidth="1"/>
    <col min="3587" max="3587" width="8" style="989" customWidth="1"/>
    <col min="3588" max="3589" width="7.42578125" style="989" customWidth="1"/>
    <col min="3590" max="3590" width="7.5703125" style="989" customWidth="1"/>
    <col min="3591" max="3591" width="7.42578125" style="989" customWidth="1"/>
    <col min="3592" max="3592" width="7.85546875" style="989" customWidth="1"/>
    <col min="3593" max="3593" width="7.140625" style="989" customWidth="1"/>
    <col min="3594" max="3594" width="8.28515625" style="989" customWidth="1"/>
    <col min="3595" max="3595" width="7" style="989" customWidth="1"/>
    <col min="3596" max="3596" width="6.5703125" style="989" customWidth="1"/>
    <col min="3597" max="3597" width="7" style="989" customWidth="1"/>
    <col min="3598" max="3598" width="8" style="989" customWidth="1"/>
    <col min="3599" max="3599" width="7.42578125" style="989" customWidth="1"/>
    <col min="3600" max="3602" width="9.140625" style="989"/>
    <col min="3603" max="3603" width="9.85546875" style="989" customWidth="1"/>
    <col min="3604" max="3604" width="15.7109375" style="989" customWidth="1"/>
    <col min="3605" max="3840" width="9.140625" style="989"/>
    <col min="3841" max="3841" width="6" style="989" customWidth="1"/>
    <col min="3842" max="3842" width="32.85546875" style="989" customWidth="1"/>
    <col min="3843" max="3843" width="8" style="989" customWidth="1"/>
    <col min="3844" max="3845" width="7.42578125" style="989" customWidth="1"/>
    <col min="3846" max="3846" width="7.5703125" style="989" customWidth="1"/>
    <col min="3847" max="3847" width="7.42578125" style="989" customWidth="1"/>
    <col min="3848" max="3848" width="7.85546875" style="989" customWidth="1"/>
    <col min="3849" max="3849" width="7.140625" style="989" customWidth="1"/>
    <col min="3850" max="3850" width="8.28515625" style="989" customWidth="1"/>
    <col min="3851" max="3851" width="7" style="989" customWidth="1"/>
    <col min="3852" max="3852" width="6.5703125" style="989" customWidth="1"/>
    <col min="3853" max="3853" width="7" style="989" customWidth="1"/>
    <col min="3854" max="3854" width="8" style="989" customWidth="1"/>
    <col min="3855" max="3855" width="7.42578125" style="989" customWidth="1"/>
    <col min="3856" max="3858" width="9.140625" style="989"/>
    <col min="3859" max="3859" width="9.85546875" style="989" customWidth="1"/>
    <col min="3860" max="3860" width="15.7109375" style="989" customWidth="1"/>
    <col min="3861" max="4096" width="9.140625" style="989"/>
    <col min="4097" max="4097" width="6" style="989" customWidth="1"/>
    <col min="4098" max="4098" width="32.85546875" style="989" customWidth="1"/>
    <col min="4099" max="4099" width="8" style="989" customWidth="1"/>
    <col min="4100" max="4101" width="7.42578125" style="989" customWidth="1"/>
    <col min="4102" max="4102" width="7.5703125" style="989" customWidth="1"/>
    <col min="4103" max="4103" width="7.42578125" style="989" customWidth="1"/>
    <col min="4104" max="4104" width="7.85546875" style="989" customWidth="1"/>
    <col min="4105" max="4105" width="7.140625" style="989" customWidth="1"/>
    <col min="4106" max="4106" width="8.28515625" style="989" customWidth="1"/>
    <col min="4107" max="4107" width="7" style="989" customWidth="1"/>
    <col min="4108" max="4108" width="6.5703125" style="989" customWidth="1"/>
    <col min="4109" max="4109" width="7" style="989" customWidth="1"/>
    <col min="4110" max="4110" width="8" style="989" customWidth="1"/>
    <col min="4111" max="4111" width="7.42578125" style="989" customWidth="1"/>
    <col min="4112" max="4114" width="9.140625" style="989"/>
    <col min="4115" max="4115" width="9.85546875" style="989" customWidth="1"/>
    <col min="4116" max="4116" width="15.7109375" style="989" customWidth="1"/>
    <col min="4117" max="4352" width="9.140625" style="989"/>
    <col min="4353" max="4353" width="6" style="989" customWidth="1"/>
    <col min="4354" max="4354" width="32.85546875" style="989" customWidth="1"/>
    <col min="4355" max="4355" width="8" style="989" customWidth="1"/>
    <col min="4356" max="4357" width="7.42578125" style="989" customWidth="1"/>
    <col min="4358" max="4358" width="7.5703125" style="989" customWidth="1"/>
    <col min="4359" max="4359" width="7.42578125" style="989" customWidth="1"/>
    <col min="4360" max="4360" width="7.85546875" style="989" customWidth="1"/>
    <col min="4361" max="4361" width="7.140625" style="989" customWidth="1"/>
    <col min="4362" max="4362" width="8.28515625" style="989" customWidth="1"/>
    <col min="4363" max="4363" width="7" style="989" customWidth="1"/>
    <col min="4364" max="4364" width="6.5703125" style="989" customWidth="1"/>
    <col min="4365" max="4365" width="7" style="989" customWidth="1"/>
    <col min="4366" max="4366" width="8" style="989" customWidth="1"/>
    <col min="4367" max="4367" width="7.42578125" style="989" customWidth="1"/>
    <col min="4368" max="4370" width="9.140625" style="989"/>
    <col min="4371" max="4371" width="9.85546875" style="989" customWidth="1"/>
    <col min="4372" max="4372" width="15.7109375" style="989" customWidth="1"/>
    <col min="4373" max="4608" width="9.140625" style="989"/>
    <col min="4609" max="4609" width="6" style="989" customWidth="1"/>
    <col min="4610" max="4610" width="32.85546875" style="989" customWidth="1"/>
    <col min="4611" max="4611" width="8" style="989" customWidth="1"/>
    <col min="4612" max="4613" width="7.42578125" style="989" customWidth="1"/>
    <col min="4614" max="4614" width="7.5703125" style="989" customWidth="1"/>
    <col min="4615" max="4615" width="7.42578125" style="989" customWidth="1"/>
    <col min="4616" max="4616" width="7.85546875" style="989" customWidth="1"/>
    <col min="4617" max="4617" width="7.140625" style="989" customWidth="1"/>
    <col min="4618" max="4618" width="8.28515625" style="989" customWidth="1"/>
    <col min="4619" max="4619" width="7" style="989" customWidth="1"/>
    <col min="4620" max="4620" width="6.5703125" style="989" customWidth="1"/>
    <col min="4621" max="4621" width="7" style="989" customWidth="1"/>
    <col min="4622" max="4622" width="8" style="989" customWidth="1"/>
    <col min="4623" max="4623" width="7.42578125" style="989" customWidth="1"/>
    <col min="4624" max="4626" width="9.140625" style="989"/>
    <col min="4627" max="4627" width="9.85546875" style="989" customWidth="1"/>
    <col min="4628" max="4628" width="15.7109375" style="989" customWidth="1"/>
    <col min="4629" max="4864" width="9.140625" style="989"/>
    <col min="4865" max="4865" width="6" style="989" customWidth="1"/>
    <col min="4866" max="4866" width="32.85546875" style="989" customWidth="1"/>
    <col min="4867" max="4867" width="8" style="989" customWidth="1"/>
    <col min="4868" max="4869" width="7.42578125" style="989" customWidth="1"/>
    <col min="4870" max="4870" width="7.5703125" style="989" customWidth="1"/>
    <col min="4871" max="4871" width="7.42578125" style="989" customWidth="1"/>
    <col min="4872" max="4872" width="7.85546875" style="989" customWidth="1"/>
    <col min="4873" max="4873" width="7.140625" style="989" customWidth="1"/>
    <col min="4874" max="4874" width="8.28515625" style="989" customWidth="1"/>
    <col min="4875" max="4875" width="7" style="989" customWidth="1"/>
    <col min="4876" max="4876" width="6.5703125" style="989" customWidth="1"/>
    <col min="4877" max="4877" width="7" style="989" customWidth="1"/>
    <col min="4878" max="4878" width="8" style="989" customWidth="1"/>
    <col min="4879" max="4879" width="7.42578125" style="989" customWidth="1"/>
    <col min="4880" max="4882" width="9.140625" style="989"/>
    <col min="4883" max="4883" width="9.85546875" style="989" customWidth="1"/>
    <col min="4884" max="4884" width="15.7109375" style="989" customWidth="1"/>
    <col min="4885" max="5120" width="9.140625" style="989"/>
    <col min="5121" max="5121" width="6" style="989" customWidth="1"/>
    <col min="5122" max="5122" width="32.85546875" style="989" customWidth="1"/>
    <col min="5123" max="5123" width="8" style="989" customWidth="1"/>
    <col min="5124" max="5125" width="7.42578125" style="989" customWidth="1"/>
    <col min="5126" max="5126" width="7.5703125" style="989" customWidth="1"/>
    <col min="5127" max="5127" width="7.42578125" style="989" customWidth="1"/>
    <col min="5128" max="5128" width="7.85546875" style="989" customWidth="1"/>
    <col min="5129" max="5129" width="7.140625" style="989" customWidth="1"/>
    <col min="5130" max="5130" width="8.28515625" style="989" customWidth="1"/>
    <col min="5131" max="5131" width="7" style="989" customWidth="1"/>
    <col min="5132" max="5132" width="6.5703125" style="989" customWidth="1"/>
    <col min="5133" max="5133" width="7" style="989" customWidth="1"/>
    <col min="5134" max="5134" width="8" style="989" customWidth="1"/>
    <col min="5135" max="5135" width="7.42578125" style="989" customWidth="1"/>
    <col min="5136" max="5138" width="9.140625" style="989"/>
    <col min="5139" max="5139" width="9.85546875" style="989" customWidth="1"/>
    <col min="5140" max="5140" width="15.7109375" style="989" customWidth="1"/>
    <col min="5141" max="5376" width="9.140625" style="989"/>
    <col min="5377" max="5377" width="6" style="989" customWidth="1"/>
    <col min="5378" max="5378" width="32.85546875" style="989" customWidth="1"/>
    <col min="5379" max="5379" width="8" style="989" customWidth="1"/>
    <col min="5380" max="5381" width="7.42578125" style="989" customWidth="1"/>
    <col min="5382" max="5382" width="7.5703125" style="989" customWidth="1"/>
    <col min="5383" max="5383" width="7.42578125" style="989" customWidth="1"/>
    <col min="5384" max="5384" width="7.85546875" style="989" customWidth="1"/>
    <col min="5385" max="5385" width="7.140625" style="989" customWidth="1"/>
    <col min="5386" max="5386" width="8.28515625" style="989" customWidth="1"/>
    <col min="5387" max="5387" width="7" style="989" customWidth="1"/>
    <col min="5388" max="5388" width="6.5703125" style="989" customWidth="1"/>
    <col min="5389" max="5389" width="7" style="989" customWidth="1"/>
    <col min="5390" max="5390" width="8" style="989" customWidth="1"/>
    <col min="5391" max="5391" width="7.42578125" style="989" customWidth="1"/>
    <col min="5392" max="5394" width="9.140625" style="989"/>
    <col min="5395" max="5395" width="9.85546875" style="989" customWidth="1"/>
    <col min="5396" max="5396" width="15.7109375" style="989" customWidth="1"/>
    <col min="5397" max="5632" width="9.140625" style="989"/>
    <col min="5633" max="5633" width="6" style="989" customWidth="1"/>
    <col min="5634" max="5634" width="32.85546875" style="989" customWidth="1"/>
    <col min="5635" max="5635" width="8" style="989" customWidth="1"/>
    <col min="5636" max="5637" width="7.42578125" style="989" customWidth="1"/>
    <col min="5638" max="5638" width="7.5703125" style="989" customWidth="1"/>
    <col min="5639" max="5639" width="7.42578125" style="989" customWidth="1"/>
    <col min="5640" max="5640" width="7.85546875" style="989" customWidth="1"/>
    <col min="5641" max="5641" width="7.140625" style="989" customWidth="1"/>
    <col min="5642" max="5642" width="8.28515625" style="989" customWidth="1"/>
    <col min="5643" max="5643" width="7" style="989" customWidth="1"/>
    <col min="5644" max="5644" width="6.5703125" style="989" customWidth="1"/>
    <col min="5645" max="5645" width="7" style="989" customWidth="1"/>
    <col min="5646" max="5646" width="8" style="989" customWidth="1"/>
    <col min="5647" max="5647" width="7.42578125" style="989" customWidth="1"/>
    <col min="5648" max="5650" width="9.140625" style="989"/>
    <col min="5651" max="5651" width="9.85546875" style="989" customWidth="1"/>
    <col min="5652" max="5652" width="15.7109375" style="989" customWidth="1"/>
    <col min="5653" max="5888" width="9.140625" style="989"/>
    <col min="5889" max="5889" width="6" style="989" customWidth="1"/>
    <col min="5890" max="5890" width="32.85546875" style="989" customWidth="1"/>
    <col min="5891" max="5891" width="8" style="989" customWidth="1"/>
    <col min="5892" max="5893" width="7.42578125" style="989" customWidth="1"/>
    <col min="5894" max="5894" width="7.5703125" style="989" customWidth="1"/>
    <col min="5895" max="5895" width="7.42578125" style="989" customWidth="1"/>
    <col min="5896" max="5896" width="7.85546875" style="989" customWidth="1"/>
    <col min="5897" max="5897" width="7.140625" style="989" customWidth="1"/>
    <col min="5898" max="5898" width="8.28515625" style="989" customWidth="1"/>
    <col min="5899" max="5899" width="7" style="989" customWidth="1"/>
    <col min="5900" max="5900" width="6.5703125" style="989" customWidth="1"/>
    <col min="5901" max="5901" width="7" style="989" customWidth="1"/>
    <col min="5902" max="5902" width="8" style="989" customWidth="1"/>
    <col min="5903" max="5903" width="7.42578125" style="989" customWidth="1"/>
    <col min="5904" max="5906" width="9.140625" style="989"/>
    <col min="5907" max="5907" width="9.85546875" style="989" customWidth="1"/>
    <col min="5908" max="5908" width="15.7109375" style="989" customWidth="1"/>
    <col min="5909" max="6144" width="9.140625" style="989"/>
    <col min="6145" max="6145" width="6" style="989" customWidth="1"/>
    <col min="6146" max="6146" width="32.85546875" style="989" customWidth="1"/>
    <col min="6147" max="6147" width="8" style="989" customWidth="1"/>
    <col min="6148" max="6149" width="7.42578125" style="989" customWidth="1"/>
    <col min="6150" max="6150" width="7.5703125" style="989" customWidth="1"/>
    <col min="6151" max="6151" width="7.42578125" style="989" customWidth="1"/>
    <col min="6152" max="6152" width="7.85546875" style="989" customWidth="1"/>
    <col min="6153" max="6153" width="7.140625" style="989" customWidth="1"/>
    <col min="6154" max="6154" width="8.28515625" style="989" customWidth="1"/>
    <col min="6155" max="6155" width="7" style="989" customWidth="1"/>
    <col min="6156" max="6156" width="6.5703125" style="989" customWidth="1"/>
    <col min="6157" max="6157" width="7" style="989" customWidth="1"/>
    <col min="6158" max="6158" width="8" style="989" customWidth="1"/>
    <col min="6159" max="6159" width="7.42578125" style="989" customWidth="1"/>
    <col min="6160" max="6162" width="9.140625" style="989"/>
    <col min="6163" max="6163" width="9.85546875" style="989" customWidth="1"/>
    <col min="6164" max="6164" width="15.7109375" style="989" customWidth="1"/>
    <col min="6165" max="6400" width="9.140625" style="989"/>
    <col min="6401" max="6401" width="6" style="989" customWidth="1"/>
    <col min="6402" max="6402" width="32.85546875" style="989" customWidth="1"/>
    <col min="6403" max="6403" width="8" style="989" customWidth="1"/>
    <col min="6404" max="6405" width="7.42578125" style="989" customWidth="1"/>
    <col min="6406" max="6406" width="7.5703125" style="989" customWidth="1"/>
    <col min="6407" max="6407" width="7.42578125" style="989" customWidth="1"/>
    <col min="6408" max="6408" width="7.85546875" style="989" customWidth="1"/>
    <col min="6409" max="6409" width="7.140625" style="989" customWidth="1"/>
    <col min="6410" max="6410" width="8.28515625" style="989" customWidth="1"/>
    <col min="6411" max="6411" width="7" style="989" customWidth="1"/>
    <col min="6412" max="6412" width="6.5703125" style="989" customWidth="1"/>
    <col min="6413" max="6413" width="7" style="989" customWidth="1"/>
    <col min="6414" max="6414" width="8" style="989" customWidth="1"/>
    <col min="6415" max="6415" width="7.42578125" style="989" customWidth="1"/>
    <col min="6416" max="6418" width="9.140625" style="989"/>
    <col min="6419" max="6419" width="9.85546875" style="989" customWidth="1"/>
    <col min="6420" max="6420" width="15.7109375" style="989" customWidth="1"/>
    <col min="6421" max="6656" width="9.140625" style="989"/>
    <col min="6657" max="6657" width="6" style="989" customWidth="1"/>
    <col min="6658" max="6658" width="32.85546875" style="989" customWidth="1"/>
    <col min="6659" max="6659" width="8" style="989" customWidth="1"/>
    <col min="6660" max="6661" width="7.42578125" style="989" customWidth="1"/>
    <col min="6662" max="6662" width="7.5703125" style="989" customWidth="1"/>
    <col min="6663" max="6663" width="7.42578125" style="989" customWidth="1"/>
    <col min="6664" max="6664" width="7.85546875" style="989" customWidth="1"/>
    <col min="6665" max="6665" width="7.140625" style="989" customWidth="1"/>
    <col min="6666" max="6666" width="8.28515625" style="989" customWidth="1"/>
    <col min="6667" max="6667" width="7" style="989" customWidth="1"/>
    <col min="6668" max="6668" width="6.5703125" style="989" customWidth="1"/>
    <col min="6669" max="6669" width="7" style="989" customWidth="1"/>
    <col min="6670" max="6670" width="8" style="989" customWidth="1"/>
    <col min="6671" max="6671" width="7.42578125" style="989" customWidth="1"/>
    <col min="6672" max="6674" width="9.140625" style="989"/>
    <col min="6675" max="6675" width="9.85546875" style="989" customWidth="1"/>
    <col min="6676" max="6676" width="15.7109375" style="989" customWidth="1"/>
    <col min="6677" max="6912" width="9.140625" style="989"/>
    <col min="6913" max="6913" width="6" style="989" customWidth="1"/>
    <col min="6914" max="6914" width="32.85546875" style="989" customWidth="1"/>
    <col min="6915" max="6915" width="8" style="989" customWidth="1"/>
    <col min="6916" max="6917" width="7.42578125" style="989" customWidth="1"/>
    <col min="6918" max="6918" width="7.5703125" style="989" customWidth="1"/>
    <col min="6919" max="6919" width="7.42578125" style="989" customWidth="1"/>
    <col min="6920" max="6920" width="7.85546875" style="989" customWidth="1"/>
    <col min="6921" max="6921" width="7.140625" style="989" customWidth="1"/>
    <col min="6922" max="6922" width="8.28515625" style="989" customWidth="1"/>
    <col min="6923" max="6923" width="7" style="989" customWidth="1"/>
    <col min="6924" max="6924" width="6.5703125" style="989" customWidth="1"/>
    <col min="6925" max="6925" width="7" style="989" customWidth="1"/>
    <col min="6926" max="6926" width="8" style="989" customWidth="1"/>
    <col min="6927" max="6927" width="7.42578125" style="989" customWidth="1"/>
    <col min="6928" max="6930" width="9.140625" style="989"/>
    <col min="6931" max="6931" width="9.85546875" style="989" customWidth="1"/>
    <col min="6932" max="6932" width="15.7109375" style="989" customWidth="1"/>
    <col min="6933" max="7168" width="9.140625" style="989"/>
    <col min="7169" max="7169" width="6" style="989" customWidth="1"/>
    <col min="7170" max="7170" width="32.85546875" style="989" customWidth="1"/>
    <col min="7171" max="7171" width="8" style="989" customWidth="1"/>
    <col min="7172" max="7173" width="7.42578125" style="989" customWidth="1"/>
    <col min="7174" max="7174" width="7.5703125" style="989" customWidth="1"/>
    <col min="7175" max="7175" width="7.42578125" style="989" customWidth="1"/>
    <col min="7176" max="7176" width="7.85546875" style="989" customWidth="1"/>
    <col min="7177" max="7177" width="7.140625" style="989" customWidth="1"/>
    <col min="7178" max="7178" width="8.28515625" style="989" customWidth="1"/>
    <col min="7179" max="7179" width="7" style="989" customWidth="1"/>
    <col min="7180" max="7180" width="6.5703125" style="989" customWidth="1"/>
    <col min="7181" max="7181" width="7" style="989" customWidth="1"/>
    <col min="7182" max="7182" width="8" style="989" customWidth="1"/>
    <col min="7183" max="7183" width="7.42578125" style="989" customWidth="1"/>
    <col min="7184" max="7186" width="9.140625" style="989"/>
    <col min="7187" max="7187" width="9.85546875" style="989" customWidth="1"/>
    <col min="7188" max="7188" width="15.7109375" style="989" customWidth="1"/>
    <col min="7189" max="7424" width="9.140625" style="989"/>
    <col min="7425" max="7425" width="6" style="989" customWidth="1"/>
    <col min="7426" max="7426" width="32.85546875" style="989" customWidth="1"/>
    <col min="7427" max="7427" width="8" style="989" customWidth="1"/>
    <col min="7428" max="7429" width="7.42578125" style="989" customWidth="1"/>
    <col min="7430" max="7430" width="7.5703125" style="989" customWidth="1"/>
    <col min="7431" max="7431" width="7.42578125" style="989" customWidth="1"/>
    <col min="7432" max="7432" width="7.85546875" style="989" customWidth="1"/>
    <col min="7433" max="7433" width="7.140625" style="989" customWidth="1"/>
    <col min="7434" max="7434" width="8.28515625" style="989" customWidth="1"/>
    <col min="7435" max="7435" width="7" style="989" customWidth="1"/>
    <col min="7436" max="7436" width="6.5703125" style="989" customWidth="1"/>
    <col min="7437" max="7437" width="7" style="989" customWidth="1"/>
    <col min="7438" max="7438" width="8" style="989" customWidth="1"/>
    <col min="7439" max="7439" width="7.42578125" style="989" customWidth="1"/>
    <col min="7440" max="7442" width="9.140625" style="989"/>
    <col min="7443" max="7443" width="9.85546875" style="989" customWidth="1"/>
    <col min="7444" max="7444" width="15.7109375" style="989" customWidth="1"/>
    <col min="7445" max="7680" width="9.140625" style="989"/>
    <col min="7681" max="7681" width="6" style="989" customWidth="1"/>
    <col min="7682" max="7682" width="32.85546875" style="989" customWidth="1"/>
    <col min="7683" max="7683" width="8" style="989" customWidth="1"/>
    <col min="7684" max="7685" width="7.42578125" style="989" customWidth="1"/>
    <col min="7686" max="7686" width="7.5703125" style="989" customWidth="1"/>
    <col min="7687" max="7687" width="7.42578125" style="989" customWidth="1"/>
    <col min="7688" max="7688" width="7.85546875" style="989" customWidth="1"/>
    <col min="7689" max="7689" width="7.140625" style="989" customWidth="1"/>
    <col min="7690" max="7690" width="8.28515625" style="989" customWidth="1"/>
    <col min="7691" max="7691" width="7" style="989" customWidth="1"/>
    <col min="7692" max="7692" width="6.5703125" style="989" customWidth="1"/>
    <col min="7693" max="7693" width="7" style="989" customWidth="1"/>
    <col min="7694" max="7694" width="8" style="989" customWidth="1"/>
    <col min="7695" max="7695" width="7.42578125" style="989" customWidth="1"/>
    <col min="7696" max="7698" width="9.140625" style="989"/>
    <col min="7699" max="7699" width="9.85546875" style="989" customWidth="1"/>
    <col min="7700" max="7700" width="15.7109375" style="989" customWidth="1"/>
    <col min="7701" max="7936" width="9.140625" style="989"/>
    <col min="7937" max="7937" width="6" style="989" customWidth="1"/>
    <col min="7938" max="7938" width="32.85546875" style="989" customWidth="1"/>
    <col min="7939" max="7939" width="8" style="989" customWidth="1"/>
    <col min="7940" max="7941" width="7.42578125" style="989" customWidth="1"/>
    <col min="7942" max="7942" width="7.5703125" style="989" customWidth="1"/>
    <col min="7943" max="7943" width="7.42578125" style="989" customWidth="1"/>
    <col min="7944" max="7944" width="7.85546875" style="989" customWidth="1"/>
    <col min="7945" max="7945" width="7.140625" style="989" customWidth="1"/>
    <col min="7946" max="7946" width="8.28515625" style="989" customWidth="1"/>
    <col min="7947" max="7947" width="7" style="989" customWidth="1"/>
    <col min="7948" max="7948" width="6.5703125" style="989" customWidth="1"/>
    <col min="7949" max="7949" width="7" style="989" customWidth="1"/>
    <col min="7950" max="7950" width="8" style="989" customWidth="1"/>
    <col min="7951" max="7951" width="7.42578125" style="989" customWidth="1"/>
    <col min="7952" max="7954" width="9.140625" style="989"/>
    <col min="7955" max="7955" width="9.85546875" style="989" customWidth="1"/>
    <col min="7956" max="7956" width="15.7109375" style="989" customWidth="1"/>
    <col min="7957" max="8192" width="9.140625" style="989"/>
    <col min="8193" max="8193" width="6" style="989" customWidth="1"/>
    <col min="8194" max="8194" width="32.85546875" style="989" customWidth="1"/>
    <col min="8195" max="8195" width="8" style="989" customWidth="1"/>
    <col min="8196" max="8197" width="7.42578125" style="989" customWidth="1"/>
    <col min="8198" max="8198" width="7.5703125" style="989" customWidth="1"/>
    <col min="8199" max="8199" width="7.42578125" style="989" customWidth="1"/>
    <col min="8200" max="8200" width="7.85546875" style="989" customWidth="1"/>
    <col min="8201" max="8201" width="7.140625" style="989" customWidth="1"/>
    <col min="8202" max="8202" width="8.28515625" style="989" customWidth="1"/>
    <col min="8203" max="8203" width="7" style="989" customWidth="1"/>
    <col min="8204" max="8204" width="6.5703125" style="989" customWidth="1"/>
    <col min="8205" max="8205" width="7" style="989" customWidth="1"/>
    <col min="8206" max="8206" width="8" style="989" customWidth="1"/>
    <col min="8207" max="8207" width="7.42578125" style="989" customWidth="1"/>
    <col min="8208" max="8210" width="9.140625" style="989"/>
    <col min="8211" max="8211" width="9.85546875" style="989" customWidth="1"/>
    <col min="8212" max="8212" width="15.7109375" style="989" customWidth="1"/>
    <col min="8213" max="8448" width="9.140625" style="989"/>
    <col min="8449" max="8449" width="6" style="989" customWidth="1"/>
    <col min="8450" max="8450" width="32.85546875" style="989" customWidth="1"/>
    <col min="8451" max="8451" width="8" style="989" customWidth="1"/>
    <col min="8452" max="8453" width="7.42578125" style="989" customWidth="1"/>
    <col min="8454" max="8454" width="7.5703125" style="989" customWidth="1"/>
    <col min="8455" max="8455" width="7.42578125" style="989" customWidth="1"/>
    <col min="8456" max="8456" width="7.85546875" style="989" customWidth="1"/>
    <col min="8457" max="8457" width="7.140625" style="989" customWidth="1"/>
    <col min="8458" max="8458" width="8.28515625" style="989" customWidth="1"/>
    <col min="8459" max="8459" width="7" style="989" customWidth="1"/>
    <col min="8460" max="8460" width="6.5703125" style="989" customWidth="1"/>
    <col min="8461" max="8461" width="7" style="989" customWidth="1"/>
    <col min="8462" max="8462" width="8" style="989" customWidth="1"/>
    <col min="8463" max="8463" width="7.42578125" style="989" customWidth="1"/>
    <col min="8464" max="8466" width="9.140625" style="989"/>
    <col min="8467" max="8467" width="9.85546875" style="989" customWidth="1"/>
    <col min="8468" max="8468" width="15.7109375" style="989" customWidth="1"/>
    <col min="8469" max="8704" width="9.140625" style="989"/>
    <col min="8705" max="8705" width="6" style="989" customWidth="1"/>
    <col min="8706" max="8706" width="32.85546875" style="989" customWidth="1"/>
    <col min="8707" max="8707" width="8" style="989" customWidth="1"/>
    <col min="8708" max="8709" width="7.42578125" style="989" customWidth="1"/>
    <col min="8710" max="8710" width="7.5703125" style="989" customWidth="1"/>
    <col min="8711" max="8711" width="7.42578125" style="989" customWidth="1"/>
    <col min="8712" max="8712" width="7.85546875" style="989" customWidth="1"/>
    <col min="8713" max="8713" width="7.140625" style="989" customWidth="1"/>
    <col min="8714" max="8714" width="8.28515625" style="989" customWidth="1"/>
    <col min="8715" max="8715" width="7" style="989" customWidth="1"/>
    <col min="8716" max="8716" width="6.5703125" style="989" customWidth="1"/>
    <col min="8717" max="8717" width="7" style="989" customWidth="1"/>
    <col min="8718" max="8718" width="8" style="989" customWidth="1"/>
    <col min="8719" max="8719" width="7.42578125" style="989" customWidth="1"/>
    <col min="8720" max="8722" width="9.140625" style="989"/>
    <col min="8723" max="8723" width="9.85546875" style="989" customWidth="1"/>
    <col min="8724" max="8724" width="15.7109375" style="989" customWidth="1"/>
    <col min="8725" max="8960" width="9.140625" style="989"/>
    <col min="8961" max="8961" width="6" style="989" customWidth="1"/>
    <col min="8962" max="8962" width="32.85546875" style="989" customWidth="1"/>
    <col min="8963" max="8963" width="8" style="989" customWidth="1"/>
    <col min="8964" max="8965" width="7.42578125" style="989" customWidth="1"/>
    <col min="8966" max="8966" width="7.5703125" style="989" customWidth="1"/>
    <col min="8967" max="8967" width="7.42578125" style="989" customWidth="1"/>
    <col min="8968" max="8968" width="7.85546875" style="989" customWidth="1"/>
    <col min="8969" max="8969" width="7.140625" style="989" customWidth="1"/>
    <col min="8970" max="8970" width="8.28515625" style="989" customWidth="1"/>
    <col min="8971" max="8971" width="7" style="989" customWidth="1"/>
    <col min="8972" max="8972" width="6.5703125" style="989" customWidth="1"/>
    <col min="8973" max="8973" width="7" style="989" customWidth="1"/>
    <col min="8974" max="8974" width="8" style="989" customWidth="1"/>
    <col min="8975" max="8975" width="7.42578125" style="989" customWidth="1"/>
    <col min="8976" max="8978" width="9.140625" style="989"/>
    <col min="8979" max="8979" width="9.85546875" style="989" customWidth="1"/>
    <col min="8980" max="8980" width="15.7109375" style="989" customWidth="1"/>
    <col min="8981" max="9216" width="9.140625" style="989"/>
    <col min="9217" max="9217" width="6" style="989" customWidth="1"/>
    <col min="9218" max="9218" width="32.85546875" style="989" customWidth="1"/>
    <col min="9219" max="9219" width="8" style="989" customWidth="1"/>
    <col min="9220" max="9221" width="7.42578125" style="989" customWidth="1"/>
    <col min="9222" max="9222" width="7.5703125" style="989" customWidth="1"/>
    <col min="9223" max="9223" width="7.42578125" style="989" customWidth="1"/>
    <col min="9224" max="9224" width="7.85546875" style="989" customWidth="1"/>
    <col min="9225" max="9225" width="7.140625" style="989" customWidth="1"/>
    <col min="9226" max="9226" width="8.28515625" style="989" customWidth="1"/>
    <col min="9227" max="9227" width="7" style="989" customWidth="1"/>
    <col min="9228" max="9228" width="6.5703125" style="989" customWidth="1"/>
    <col min="9229" max="9229" width="7" style="989" customWidth="1"/>
    <col min="9230" max="9230" width="8" style="989" customWidth="1"/>
    <col min="9231" max="9231" width="7.42578125" style="989" customWidth="1"/>
    <col min="9232" max="9234" width="9.140625" style="989"/>
    <col min="9235" max="9235" width="9.85546875" style="989" customWidth="1"/>
    <col min="9236" max="9236" width="15.7109375" style="989" customWidth="1"/>
    <col min="9237" max="9472" width="9.140625" style="989"/>
    <col min="9473" max="9473" width="6" style="989" customWidth="1"/>
    <col min="9474" max="9474" width="32.85546875" style="989" customWidth="1"/>
    <col min="9475" max="9475" width="8" style="989" customWidth="1"/>
    <col min="9476" max="9477" width="7.42578125" style="989" customWidth="1"/>
    <col min="9478" max="9478" width="7.5703125" style="989" customWidth="1"/>
    <col min="9479" max="9479" width="7.42578125" style="989" customWidth="1"/>
    <col min="9480" max="9480" width="7.85546875" style="989" customWidth="1"/>
    <col min="9481" max="9481" width="7.140625" style="989" customWidth="1"/>
    <col min="9482" max="9482" width="8.28515625" style="989" customWidth="1"/>
    <col min="9483" max="9483" width="7" style="989" customWidth="1"/>
    <col min="9484" max="9484" width="6.5703125" style="989" customWidth="1"/>
    <col min="9485" max="9485" width="7" style="989" customWidth="1"/>
    <col min="9486" max="9486" width="8" style="989" customWidth="1"/>
    <col min="9487" max="9487" width="7.42578125" style="989" customWidth="1"/>
    <col min="9488" max="9490" width="9.140625" style="989"/>
    <col min="9491" max="9491" width="9.85546875" style="989" customWidth="1"/>
    <col min="9492" max="9492" width="15.7109375" style="989" customWidth="1"/>
    <col min="9493" max="9728" width="9.140625" style="989"/>
    <col min="9729" max="9729" width="6" style="989" customWidth="1"/>
    <col min="9730" max="9730" width="32.85546875" style="989" customWidth="1"/>
    <col min="9731" max="9731" width="8" style="989" customWidth="1"/>
    <col min="9732" max="9733" width="7.42578125" style="989" customWidth="1"/>
    <col min="9734" max="9734" width="7.5703125" style="989" customWidth="1"/>
    <col min="9735" max="9735" width="7.42578125" style="989" customWidth="1"/>
    <col min="9736" max="9736" width="7.85546875" style="989" customWidth="1"/>
    <col min="9737" max="9737" width="7.140625" style="989" customWidth="1"/>
    <col min="9738" max="9738" width="8.28515625" style="989" customWidth="1"/>
    <col min="9739" max="9739" width="7" style="989" customWidth="1"/>
    <col min="9740" max="9740" width="6.5703125" style="989" customWidth="1"/>
    <col min="9741" max="9741" width="7" style="989" customWidth="1"/>
    <col min="9742" max="9742" width="8" style="989" customWidth="1"/>
    <col min="9743" max="9743" width="7.42578125" style="989" customWidth="1"/>
    <col min="9744" max="9746" width="9.140625" style="989"/>
    <col min="9747" max="9747" width="9.85546875" style="989" customWidth="1"/>
    <col min="9748" max="9748" width="15.7109375" style="989" customWidth="1"/>
    <col min="9749" max="9984" width="9.140625" style="989"/>
    <col min="9985" max="9985" width="6" style="989" customWidth="1"/>
    <col min="9986" max="9986" width="32.85546875" style="989" customWidth="1"/>
    <col min="9987" max="9987" width="8" style="989" customWidth="1"/>
    <col min="9988" max="9989" width="7.42578125" style="989" customWidth="1"/>
    <col min="9990" max="9990" width="7.5703125" style="989" customWidth="1"/>
    <col min="9991" max="9991" width="7.42578125" style="989" customWidth="1"/>
    <col min="9992" max="9992" width="7.85546875" style="989" customWidth="1"/>
    <col min="9993" max="9993" width="7.140625" style="989" customWidth="1"/>
    <col min="9994" max="9994" width="8.28515625" style="989" customWidth="1"/>
    <col min="9995" max="9995" width="7" style="989" customWidth="1"/>
    <col min="9996" max="9996" width="6.5703125" style="989" customWidth="1"/>
    <col min="9997" max="9997" width="7" style="989" customWidth="1"/>
    <col min="9998" max="9998" width="8" style="989" customWidth="1"/>
    <col min="9999" max="9999" width="7.42578125" style="989" customWidth="1"/>
    <col min="10000" max="10002" width="9.140625" style="989"/>
    <col min="10003" max="10003" width="9.85546875" style="989" customWidth="1"/>
    <col min="10004" max="10004" width="15.7109375" style="989" customWidth="1"/>
    <col min="10005" max="10240" width="9.140625" style="989"/>
    <col min="10241" max="10241" width="6" style="989" customWidth="1"/>
    <col min="10242" max="10242" width="32.85546875" style="989" customWidth="1"/>
    <col min="10243" max="10243" width="8" style="989" customWidth="1"/>
    <col min="10244" max="10245" width="7.42578125" style="989" customWidth="1"/>
    <col min="10246" max="10246" width="7.5703125" style="989" customWidth="1"/>
    <col min="10247" max="10247" width="7.42578125" style="989" customWidth="1"/>
    <col min="10248" max="10248" width="7.85546875" style="989" customWidth="1"/>
    <col min="10249" max="10249" width="7.140625" style="989" customWidth="1"/>
    <col min="10250" max="10250" width="8.28515625" style="989" customWidth="1"/>
    <col min="10251" max="10251" width="7" style="989" customWidth="1"/>
    <col min="10252" max="10252" width="6.5703125" style="989" customWidth="1"/>
    <col min="10253" max="10253" width="7" style="989" customWidth="1"/>
    <col min="10254" max="10254" width="8" style="989" customWidth="1"/>
    <col min="10255" max="10255" width="7.42578125" style="989" customWidth="1"/>
    <col min="10256" max="10258" width="9.140625" style="989"/>
    <col min="10259" max="10259" width="9.85546875" style="989" customWidth="1"/>
    <col min="10260" max="10260" width="15.7109375" style="989" customWidth="1"/>
    <col min="10261" max="10496" width="9.140625" style="989"/>
    <col min="10497" max="10497" width="6" style="989" customWidth="1"/>
    <col min="10498" max="10498" width="32.85546875" style="989" customWidth="1"/>
    <col min="10499" max="10499" width="8" style="989" customWidth="1"/>
    <col min="10500" max="10501" width="7.42578125" style="989" customWidth="1"/>
    <col min="10502" max="10502" width="7.5703125" style="989" customWidth="1"/>
    <col min="10503" max="10503" width="7.42578125" style="989" customWidth="1"/>
    <col min="10504" max="10504" width="7.85546875" style="989" customWidth="1"/>
    <col min="10505" max="10505" width="7.140625" style="989" customWidth="1"/>
    <col min="10506" max="10506" width="8.28515625" style="989" customWidth="1"/>
    <col min="10507" max="10507" width="7" style="989" customWidth="1"/>
    <col min="10508" max="10508" width="6.5703125" style="989" customWidth="1"/>
    <col min="10509" max="10509" width="7" style="989" customWidth="1"/>
    <col min="10510" max="10510" width="8" style="989" customWidth="1"/>
    <col min="10511" max="10511" width="7.42578125" style="989" customWidth="1"/>
    <col min="10512" max="10514" width="9.140625" style="989"/>
    <col min="10515" max="10515" width="9.85546875" style="989" customWidth="1"/>
    <col min="10516" max="10516" width="15.7109375" style="989" customWidth="1"/>
    <col min="10517" max="10752" width="9.140625" style="989"/>
    <col min="10753" max="10753" width="6" style="989" customWidth="1"/>
    <col min="10754" max="10754" width="32.85546875" style="989" customWidth="1"/>
    <col min="10755" max="10755" width="8" style="989" customWidth="1"/>
    <col min="10756" max="10757" width="7.42578125" style="989" customWidth="1"/>
    <col min="10758" max="10758" width="7.5703125" style="989" customWidth="1"/>
    <col min="10759" max="10759" width="7.42578125" style="989" customWidth="1"/>
    <col min="10760" max="10760" width="7.85546875" style="989" customWidth="1"/>
    <col min="10761" max="10761" width="7.140625" style="989" customWidth="1"/>
    <col min="10762" max="10762" width="8.28515625" style="989" customWidth="1"/>
    <col min="10763" max="10763" width="7" style="989" customWidth="1"/>
    <col min="10764" max="10764" width="6.5703125" style="989" customWidth="1"/>
    <col min="10765" max="10765" width="7" style="989" customWidth="1"/>
    <col min="10766" max="10766" width="8" style="989" customWidth="1"/>
    <col min="10767" max="10767" width="7.42578125" style="989" customWidth="1"/>
    <col min="10768" max="10770" width="9.140625" style="989"/>
    <col min="10771" max="10771" width="9.85546875" style="989" customWidth="1"/>
    <col min="10772" max="10772" width="15.7109375" style="989" customWidth="1"/>
    <col min="10773" max="11008" width="9.140625" style="989"/>
    <col min="11009" max="11009" width="6" style="989" customWidth="1"/>
    <col min="11010" max="11010" width="32.85546875" style="989" customWidth="1"/>
    <col min="11011" max="11011" width="8" style="989" customWidth="1"/>
    <col min="11012" max="11013" width="7.42578125" style="989" customWidth="1"/>
    <col min="11014" max="11014" width="7.5703125" style="989" customWidth="1"/>
    <col min="11015" max="11015" width="7.42578125" style="989" customWidth="1"/>
    <col min="11016" max="11016" width="7.85546875" style="989" customWidth="1"/>
    <col min="11017" max="11017" width="7.140625" style="989" customWidth="1"/>
    <col min="11018" max="11018" width="8.28515625" style="989" customWidth="1"/>
    <col min="11019" max="11019" width="7" style="989" customWidth="1"/>
    <col min="11020" max="11020" width="6.5703125" style="989" customWidth="1"/>
    <col min="11021" max="11021" width="7" style="989" customWidth="1"/>
    <col min="11022" max="11022" width="8" style="989" customWidth="1"/>
    <col min="11023" max="11023" width="7.42578125" style="989" customWidth="1"/>
    <col min="11024" max="11026" width="9.140625" style="989"/>
    <col min="11027" max="11027" width="9.85546875" style="989" customWidth="1"/>
    <col min="11028" max="11028" width="15.7109375" style="989" customWidth="1"/>
    <col min="11029" max="11264" width="9.140625" style="989"/>
    <col min="11265" max="11265" width="6" style="989" customWidth="1"/>
    <col min="11266" max="11266" width="32.85546875" style="989" customWidth="1"/>
    <col min="11267" max="11267" width="8" style="989" customWidth="1"/>
    <col min="11268" max="11269" width="7.42578125" style="989" customWidth="1"/>
    <col min="11270" max="11270" width="7.5703125" style="989" customWidth="1"/>
    <col min="11271" max="11271" width="7.42578125" style="989" customWidth="1"/>
    <col min="11272" max="11272" width="7.85546875" style="989" customWidth="1"/>
    <col min="11273" max="11273" width="7.140625" style="989" customWidth="1"/>
    <col min="11274" max="11274" width="8.28515625" style="989" customWidth="1"/>
    <col min="11275" max="11275" width="7" style="989" customWidth="1"/>
    <col min="11276" max="11276" width="6.5703125" style="989" customWidth="1"/>
    <col min="11277" max="11277" width="7" style="989" customWidth="1"/>
    <col min="11278" max="11278" width="8" style="989" customWidth="1"/>
    <col min="11279" max="11279" width="7.42578125" style="989" customWidth="1"/>
    <col min="11280" max="11282" width="9.140625" style="989"/>
    <col min="11283" max="11283" width="9.85546875" style="989" customWidth="1"/>
    <col min="11284" max="11284" width="15.7109375" style="989" customWidth="1"/>
    <col min="11285" max="11520" width="9.140625" style="989"/>
    <col min="11521" max="11521" width="6" style="989" customWidth="1"/>
    <col min="11522" max="11522" width="32.85546875" style="989" customWidth="1"/>
    <col min="11523" max="11523" width="8" style="989" customWidth="1"/>
    <col min="11524" max="11525" width="7.42578125" style="989" customWidth="1"/>
    <col min="11526" max="11526" width="7.5703125" style="989" customWidth="1"/>
    <col min="11527" max="11527" width="7.42578125" style="989" customWidth="1"/>
    <col min="11528" max="11528" width="7.85546875" style="989" customWidth="1"/>
    <col min="11529" max="11529" width="7.140625" style="989" customWidth="1"/>
    <col min="11530" max="11530" width="8.28515625" style="989" customWidth="1"/>
    <col min="11531" max="11531" width="7" style="989" customWidth="1"/>
    <col min="11532" max="11532" width="6.5703125" style="989" customWidth="1"/>
    <col min="11533" max="11533" width="7" style="989" customWidth="1"/>
    <col min="11534" max="11534" width="8" style="989" customWidth="1"/>
    <col min="11535" max="11535" width="7.42578125" style="989" customWidth="1"/>
    <col min="11536" max="11538" width="9.140625" style="989"/>
    <col min="11539" max="11539" width="9.85546875" style="989" customWidth="1"/>
    <col min="11540" max="11540" width="15.7109375" style="989" customWidth="1"/>
    <col min="11541" max="11776" width="9.140625" style="989"/>
    <col min="11777" max="11777" width="6" style="989" customWidth="1"/>
    <col min="11778" max="11778" width="32.85546875" style="989" customWidth="1"/>
    <col min="11779" max="11779" width="8" style="989" customWidth="1"/>
    <col min="11780" max="11781" width="7.42578125" style="989" customWidth="1"/>
    <col min="11782" max="11782" width="7.5703125" style="989" customWidth="1"/>
    <col min="11783" max="11783" width="7.42578125" style="989" customWidth="1"/>
    <col min="11784" max="11784" width="7.85546875" style="989" customWidth="1"/>
    <col min="11785" max="11785" width="7.140625" style="989" customWidth="1"/>
    <col min="11786" max="11786" width="8.28515625" style="989" customWidth="1"/>
    <col min="11787" max="11787" width="7" style="989" customWidth="1"/>
    <col min="11788" max="11788" width="6.5703125" style="989" customWidth="1"/>
    <col min="11789" max="11789" width="7" style="989" customWidth="1"/>
    <col min="11790" max="11790" width="8" style="989" customWidth="1"/>
    <col min="11791" max="11791" width="7.42578125" style="989" customWidth="1"/>
    <col min="11792" max="11794" width="9.140625" style="989"/>
    <col min="11795" max="11795" width="9.85546875" style="989" customWidth="1"/>
    <col min="11796" max="11796" width="15.7109375" style="989" customWidth="1"/>
    <col min="11797" max="12032" width="9.140625" style="989"/>
    <col min="12033" max="12033" width="6" style="989" customWidth="1"/>
    <col min="12034" max="12034" width="32.85546875" style="989" customWidth="1"/>
    <col min="12035" max="12035" width="8" style="989" customWidth="1"/>
    <col min="12036" max="12037" width="7.42578125" style="989" customWidth="1"/>
    <col min="12038" max="12038" width="7.5703125" style="989" customWidth="1"/>
    <col min="12039" max="12039" width="7.42578125" style="989" customWidth="1"/>
    <col min="12040" max="12040" width="7.85546875" style="989" customWidth="1"/>
    <col min="12041" max="12041" width="7.140625" style="989" customWidth="1"/>
    <col min="12042" max="12042" width="8.28515625" style="989" customWidth="1"/>
    <col min="12043" max="12043" width="7" style="989" customWidth="1"/>
    <col min="12044" max="12044" width="6.5703125" style="989" customWidth="1"/>
    <col min="12045" max="12045" width="7" style="989" customWidth="1"/>
    <col min="12046" max="12046" width="8" style="989" customWidth="1"/>
    <col min="12047" max="12047" width="7.42578125" style="989" customWidth="1"/>
    <col min="12048" max="12050" width="9.140625" style="989"/>
    <col min="12051" max="12051" width="9.85546875" style="989" customWidth="1"/>
    <col min="12052" max="12052" width="15.7109375" style="989" customWidth="1"/>
    <col min="12053" max="12288" width="9.140625" style="989"/>
    <col min="12289" max="12289" width="6" style="989" customWidth="1"/>
    <col min="12290" max="12290" width="32.85546875" style="989" customWidth="1"/>
    <col min="12291" max="12291" width="8" style="989" customWidth="1"/>
    <col min="12292" max="12293" width="7.42578125" style="989" customWidth="1"/>
    <col min="12294" max="12294" width="7.5703125" style="989" customWidth="1"/>
    <col min="12295" max="12295" width="7.42578125" style="989" customWidth="1"/>
    <col min="12296" max="12296" width="7.85546875" style="989" customWidth="1"/>
    <col min="12297" max="12297" width="7.140625" style="989" customWidth="1"/>
    <col min="12298" max="12298" width="8.28515625" style="989" customWidth="1"/>
    <col min="12299" max="12299" width="7" style="989" customWidth="1"/>
    <col min="12300" max="12300" width="6.5703125" style="989" customWidth="1"/>
    <col min="12301" max="12301" width="7" style="989" customWidth="1"/>
    <col min="12302" max="12302" width="8" style="989" customWidth="1"/>
    <col min="12303" max="12303" width="7.42578125" style="989" customWidth="1"/>
    <col min="12304" max="12306" width="9.140625" style="989"/>
    <col min="12307" max="12307" width="9.85546875" style="989" customWidth="1"/>
    <col min="12308" max="12308" width="15.7109375" style="989" customWidth="1"/>
    <col min="12309" max="12544" width="9.140625" style="989"/>
    <col min="12545" max="12545" width="6" style="989" customWidth="1"/>
    <col min="12546" max="12546" width="32.85546875" style="989" customWidth="1"/>
    <col min="12547" max="12547" width="8" style="989" customWidth="1"/>
    <col min="12548" max="12549" width="7.42578125" style="989" customWidth="1"/>
    <col min="12550" max="12550" width="7.5703125" style="989" customWidth="1"/>
    <col min="12551" max="12551" width="7.42578125" style="989" customWidth="1"/>
    <col min="12552" max="12552" width="7.85546875" style="989" customWidth="1"/>
    <col min="12553" max="12553" width="7.140625" style="989" customWidth="1"/>
    <col min="12554" max="12554" width="8.28515625" style="989" customWidth="1"/>
    <col min="12555" max="12555" width="7" style="989" customWidth="1"/>
    <col min="12556" max="12556" width="6.5703125" style="989" customWidth="1"/>
    <col min="12557" max="12557" width="7" style="989" customWidth="1"/>
    <col min="12558" max="12558" width="8" style="989" customWidth="1"/>
    <col min="12559" max="12559" width="7.42578125" style="989" customWidth="1"/>
    <col min="12560" max="12562" width="9.140625" style="989"/>
    <col min="12563" max="12563" width="9.85546875" style="989" customWidth="1"/>
    <col min="12564" max="12564" width="15.7109375" style="989" customWidth="1"/>
    <col min="12565" max="12800" width="9.140625" style="989"/>
    <col min="12801" max="12801" width="6" style="989" customWidth="1"/>
    <col min="12802" max="12802" width="32.85546875" style="989" customWidth="1"/>
    <col min="12803" max="12803" width="8" style="989" customWidth="1"/>
    <col min="12804" max="12805" width="7.42578125" style="989" customWidth="1"/>
    <col min="12806" max="12806" width="7.5703125" style="989" customWidth="1"/>
    <col min="12807" max="12807" width="7.42578125" style="989" customWidth="1"/>
    <col min="12808" max="12808" width="7.85546875" style="989" customWidth="1"/>
    <col min="12809" max="12809" width="7.140625" style="989" customWidth="1"/>
    <col min="12810" max="12810" width="8.28515625" style="989" customWidth="1"/>
    <col min="12811" max="12811" width="7" style="989" customWidth="1"/>
    <col min="12812" max="12812" width="6.5703125" style="989" customWidth="1"/>
    <col min="12813" max="12813" width="7" style="989" customWidth="1"/>
    <col min="12814" max="12814" width="8" style="989" customWidth="1"/>
    <col min="12815" max="12815" width="7.42578125" style="989" customWidth="1"/>
    <col min="12816" max="12818" width="9.140625" style="989"/>
    <col min="12819" max="12819" width="9.85546875" style="989" customWidth="1"/>
    <col min="12820" max="12820" width="15.7109375" style="989" customWidth="1"/>
    <col min="12821" max="13056" width="9.140625" style="989"/>
    <col min="13057" max="13057" width="6" style="989" customWidth="1"/>
    <col min="13058" max="13058" width="32.85546875" style="989" customWidth="1"/>
    <col min="13059" max="13059" width="8" style="989" customWidth="1"/>
    <col min="13060" max="13061" width="7.42578125" style="989" customWidth="1"/>
    <col min="13062" max="13062" width="7.5703125" style="989" customWidth="1"/>
    <col min="13063" max="13063" width="7.42578125" style="989" customWidth="1"/>
    <col min="13064" max="13064" width="7.85546875" style="989" customWidth="1"/>
    <col min="13065" max="13065" width="7.140625" style="989" customWidth="1"/>
    <col min="13066" max="13066" width="8.28515625" style="989" customWidth="1"/>
    <col min="13067" max="13067" width="7" style="989" customWidth="1"/>
    <col min="13068" max="13068" width="6.5703125" style="989" customWidth="1"/>
    <col min="13069" max="13069" width="7" style="989" customWidth="1"/>
    <col min="13070" max="13070" width="8" style="989" customWidth="1"/>
    <col min="13071" max="13071" width="7.42578125" style="989" customWidth="1"/>
    <col min="13072" max="13074" width="9.140625" style="989"/>
    <col min="13075" max="13075" width="9.85546875" style="989" customWidth="1"/>
    <col min="13076" max="13076" width="15.7109375" style="989" customWidth="1"/>
    <col min="13077" max="13312" width="9.140625" style="989"/>
    <col min="13313" max="13313" width="6" style="989" customWidth="1"/>
    <col min="13314" max="13314" width="32.85546875" style="989" customWidth="1"/>
    <col min="13315" max="13315" width="8" style="989" customWidth="1"/>
    <col min="13316" max="13317" width="7.42578125" style="989" customWidth="1"/>
    <col min="13318" max="13318" width="7.5703125" style="989" customWidth="1"/>
    <col min="13319" max="13319" width="7.42578125" style="989" customWidth="1"/>
    <col min="13320" max="13320" width="7.85546875" style="989" customWidth="1"/>
    <col min="13321" max="13321" width="7.140625" style="989" customWidth="1"/>
    <col min="13322" max="13322" width="8.28515625" style="989" customWidth="1"/>
    <col min="13323" max="13323" width="7" style="989" customWidth="1"/>
    <col min="13324" max="13324" width="6.5703125" style="989" customWidth="1"/>
    <col min="13325" max="13325" width="7" style="989" customWidth="1"/>
    <col min="13326" max="13326" width="8" style="989" customWidth="1"/>
    <col min="13327" max="13327" width="7.42578125" style="989" customWidth="1"/>
    <col min="13328" max="13330" width="9.140625" style="989"/>
    <col min="13331" max="13331" width="9.85546875" style="989" customWidth="1"/>
    <col min="13332" max="13332" width="15.7109375" style="989" customWidth="1"/>
    <col min="13333" max="13568" width="9.140625" style="989"/>
    <col min="13569" max="13569" width="6" style="989" customWidth="1"/>
    <col min="13570" max="13570" width="32.85546875" style="989" customWidth="1"/>
    <col min="13571" max="13571" width="8" style="989" customWidth="1"/>
    <col min="13572" max="13573" width="7.42578125" style="989" customWidth="1"/>
    <col min="13574" max="13574" width="7.5703125" style="989" customWidth="1"/>
    <col min="13575" max="13575" width="7.42578125" style="989" customWidth="1"/>
    <col min="13576" max="13576" width="7.85546875" style="989" customWidth="1"/>
    <col min="13577" max="13577" width="7.140625" style="989" customWidth="1"/>
    <col min="13578" max="13578" width="8.28515625" style="989" customWidth="1"/>
    <col min="13579" max="13579" width="7" style="989" customWidth="1"/>
    <col min="13580" max="13580" width="6.5703125" style="989" customWidth="1"/>
    <col min="13581" max="13581" width="7" style="989" customWidth="1"/>
    <col min="13582" max="13582" width="8" style="989" customWidth="1"/>
    <col min="13583" max="13583" width="7.42578125" style="989" customWidth="1"/>
    <col min="13584" max="13586" width="9.140625" style="989"/>
    <col min="13587" max="13587" width="9.85546875" style="989" customWidth="1"/>
    <col min="13588" max="13588" width="15.7109375" style="989" customWidth="1"/>
    <col min="13589" max="13824" width="9.140625" style="989"/>
    <col min="13825" max="13825" width="6" style="989" customWidth="1"/>
    <col min="13826" max="13826" width="32.85546875" style="989" customWidth="1"/>
    <col min="13827" max="13827" width="8" style="989" customWidth="1"/>
    <col min="13828" max="13829" width="7.42578125" style="989" customWidth="1"/>
    <col min="13830" max="13830" width="7.5703125" style="989" customWidth="1"/>
    <col min="13831" max="13831" width="7.42578125" style="989" customWidth="1"/>
    <col min="13832" max="13832" width="7.85546875" style="989" customWidth="1"/>
    <col min="13833" max="13833" width="7.140625" style="989" customWidth="1"/>
    <col min="13834" max="13834" width="8.28515625" style="989" customWidth="1"/>
    <col min="13835" max="13835" width="7" style="989" customWidth="1"/>
    <col min="13836" max="13836" width="6.5703125" style="989" customWidth="1"/>
    <col min="13837" max="13837" width="7" style="989" customWidth="1"/>
    <col min="13838" max="13838" width="8" style="989" customWidth="1"/>
    <col min="13839" max="13839" width="7.42578125" style="989" customWidth="1"/>
    <col min="13840" max="13842" width="9.140625" style="989"/>
    <col min="13843" max="13843" width="9.85546875" style="989" customWidth="1"/>
    <col min="13844" max="13844" width="15.7109375" style="989" customWidth="1"/>
    <col min="13845" max="14080" width="9.140625" style="989"/>
    <col min="14081" max="14081" width="6" style="989" customWidth="1"/>
    <col min="14082" max="14082" width="32.85546875" style="989" customWidth="1"/>
    <col min="14083" max="14083" width="8" style="989" customWidth="1"/>
    <col min="14084" max="14085" width="7.42578125" style="989" customWidth="1"/>
    <col min="14086" max="14086" width="7.5703125" style="989" customWidth="1"/>
    <col min="14087" max="14087" width="7.42578125" style="989" customWidth="1"/>
    <col min="14088" max="14088" width="7.85546875" style="989" customWidth="1"/>
    <col min="14089" max="14089" width="7.140625" style="989" customWidth="1"/>
    <col min="14090" max="14090" width="8.28515625" style="989" customWidth="1"/>
    <col min="14091" max="14091" width="7" style="989" customWidth="1"/>
    <col min="14092" max="14092" width="6.5703125" style="989" customWidth="1"/>
    <col min="14093" max="14093" width="7" style="989" customWidth="1"/>
    <col min="14094" max="14094" width="8" style="989" customWidth="1"/>
    <col min="14095" max="14095" width="7.42578125" style="989" customWidth="1"/>
    <col min="14096" max="14098" width="9.140625" style="989"/>
    <col min="14099" max="14099" width="9.85546875" style="989" customWidth="1"/>
    <col min="14100" max="14100" width="15.7109375" style="989" customWidth="1"/>
    <col min="14101" max="14336" width="9.140625" style="989"/>
    <col min="14337" max="14337" width="6" style="989" customWidth="1"/>
    <col min="14338" max="14338" width="32.85546875" style="989" customWidth="1"/>
    <col min="14339" max="14339" width="8" style="989" customWidth="1"/>
    <col min="14340" max="14341" width="7.42578125" style="989" customWidth="1"/>
    <col min="14342" max="14342" width="7.5703125" style="989" customWidth="1"/>
    <col min="14343" max="14343" width="7.42578125" style="989" customWidth="1"/>
    <col min="14344" max="14344" width="7.85546875" style="989" customWidth="1"/>
    <col min="14345" max="14345" width="7.140625" style="989" customWidth="1"/>
    <col min="14346" max="14346" width="8.28515625" style="989" customWidth="1"/>
    <col min="14347" max="14347" width="7" style="989" customWidth="1"/>
    <col min="14348" max="14348" width="6.5703125" style="989" customWidth="1"/>
    <col min="14349" max="14349" width="7" style="989" customWidth="1"/>
    <col min="14350" max="14350" width="8" style="989" customWidth="1"/>
    <col min="14351" max="14351" width="7.42578125" style="989" customWidth="1"/>
    <col min="14352" max="14354" width="9.140625" style="989"/>
    <col min="14355" max="14355" width="9.85546875" style="989" customWidth="1"/>
    <col min="14356" max="14356" width="15.7109375" style="989" customWidth="1"/>
    <col min="14357" max="14592" width="9.140625" style="989"/>
    <col min="14593" max="14593" width="6" style="989" customWidth="1"/>
    <col min="14594" max="14594" width="32.85546875" style="989" customWidth="1"/>
    <col min="14595" max="14595" width="8" style="989" customWidth="1"/>
    <col min="14596" max="14597" width="7.42578125" style="989" customWidth="1"/>
    <col min="14598" max="14598" width="7.5703125" style="989" customWidth="1"/>
    <col min="14599" max="14599" width="7.42578125" style="989" customWidth="1"/>
    <col min="14600" max="14600" width="7.85546875" style="989" customWidth="1"/>
    <col min="14601" max="14601" width="7.140625" style="989" customWidth="1"/>
    <col min="14602" max="14602" width="8.28515625" style="989" customWidth="1"/>
    <col min="14603" max="14603" width="7" style="989" customWidth="1"/>
    <col min="14604" max="14604" width="6.5703125" style="989" customWidth="1"/>
    <col min="14605" max="14605" width="7" style="989" customWidth="1"/>
    <col min="14606" max="14606" width="8" style="989" customWidth="1"/>
    <col min="14607" max="14607" width="7.42578125" style="989" customWidth="1"/>
    <col min="14608" max="14610" width="9.140625" style="989"/>
    <col min="14611" max="14611" width="9.85546875" style="989" customWidth="1"/>
    <col min="14612" max="14612" width="15.7109375" style="989" customWidth="1"/>
    <col min="14613" max="14848" width="9.140625" style="989"/>
    <col min="14849" max="14849" width="6" style="989" customWidth="1"/>
    <col min="14850" max="14850" width="32.85546875" style="989" customWidth="1"/>
    <col min="14851" max="14851" width="8" style="989" customWidth="1"/>
    <col min="14852" max="14853" width="7.42578125" style="989" customWidth="1"/>
    <col min="14854" max="14854" width="7.5703125" style="989" customWidth="1"/>
    <col min="14855" max="14855" width="7.42578125" style="989" customWidth="1"/>
    <col min="14856" max="14856" width="7.85546875" style="989" customWidth="1"/>
    <col min="14857" max="14857" width="7.140625" style="989" customWidth="1"/>
    <col min="14858" max="14858" width="8.28515625" style="989" customWidth="1"/>
    <col min="14859" max="14859" width="7" style="989" customWidth="1"/>
    <col min="14860" max="14860" width="6.5703125" style="989" customWidth="1"/>
    <col min="14861" max="14861" width="7" style="989" customWidth="1"/>
    <col min="14862" max="14862" width="8" style="989" customWidth="1"/>
    <col min="14863" max="14863" width="7.42578125" style="989" customWidth="1"/>
    <col min="14864" max="14866" width="9.140625" style="989"/>
    <col min="14867" max="14867" width="9.85546875" style="989" customWidth="1"/>
    <col min="14868" max="14868" width="15.7109375" style="989" customWidth="1"/>
    <col min="14869" max="15104" width="9.140625" style="989"/>
    <col min="15105" max="15105" width="6" style="989" customWidth="1"/>
    <col min="15106" max="15106" width="32.85546875" style="989" customWidth="1"/>
    <col min="15107" max="15107" width="8" style="989" customWidth="1"/>
    <col min="15108" max="15109" width="7.42578125" style="989" customWidth="1"/>
    <col min="15110" max="15110" width="7.5703125" style="989" customWidth="1"/>
    <col min="15111" max="15111" width="7.42578125" style="989" customWidth="1"/>
    <col min="15112" max="15112" width="7.85546875" style="989" customWidth="1"/>
    <col min="15113" max="15113" width="7.140625" style="989" customWidth="1"/>
    <col min="15114" max="15114" width="8.28515625" style="989" customWidth="1"/>
    <col min="15115" max="15115" width="7" style="989" customWidth="1"/>
    <col min="15116" max="15116" width="6.5703125" style="989" customWidth="1"/>
    <col min="15117" max="15117" width="7" style="989" customWidth="1"/>
    <col min="15118" max="15118" width="8" style="989" customWidth="1"/>
    <col min="15119" max="15119" width="7.42578125" style="989" customWidth="1"/>
    <col min="15120" max="15122" width="9.140625" style="989"/>
    <col min="15123" max="15123" width="9.85546875" style="989" customWidth="1"/>
    <col min="15124" max="15124" width="15.7109375" style="989" customWidth="1"/>
    <col min="15125" max="15360" width="9.140625" style="989"/>
    <col min="15361" max="15361" width="6" style="989" customWidth="1"/>
    <col min="15362" max="15362" width="32.85546875" style="989" customWidth="1"/>
    <col min="15363" max="15363" width="8" style="989" customWidth="1"/>
    <col min="15364" max="15365" width="7.42578125" style="989" customWidth="1"/>
    <col min="15366" max="15366" width="7.5703125" style="989" customWidth="1"/>
    <col min="15367" max="15367" width="7.42578125" style="989" customWidth="1"/>
    <col min="15368" max="15368" width="7.85546875" style="989" customWidth="1"/>
    <col min="15369" max="15369" width="7.140625" style="989" customWidth="1"/>
    <col min="15370" max="15370" width="8.28515625" style="989" customWidth="1"/>
    <col min="15371" max="15371" width="7" style="989" customWidth="1"/>
    <col min="15372" max="15372" width="6.5703125" style="989" customWidth="1"/>
    <col min="15373" max="15373" width="7" style="989" customWidth="1"/>
    <col min="15374" max="15374" width="8" style="989" customWidth="1"/>
    <col min="15375" max="15375" width="7.42578125" style="989" customWidth="1"/>
    <col min="15376" max="15378" width="9.140625" style="989"/>
    <col min="15379" max="15379" width="9.85546875" style="989" customWidth="1"/>
    <col min="15380" max="15380" width="15.7109375" style="989" customWidth="1"/>
    <col min="15381" max="15616" width="9.140625" style="989"/>
    <col min="15617" max="15617" width="6" style="989" customWidth="1"/>
    <col min="15618" max="15618" width="32.85546875" style="989" customWidth="1"/>
    <col min="15619" max="15619" width="8" style="989" customWidth="1"/>
    <col min="15620" max="15621" width="7.42578125" style="989" customWidth="1"/>
    <col min="15622" max="15622" width="7.5703125" style="989" customWidth="1"/>
    <col min="15623" max="15623" width="7.42578125" style="989" customWidth="1"/>
    <col min="15624" max="15624" width="7.85546875" style="989" customWidth="1"/>
    <col min="15625" max="15625" width="7.140625" style="989" customWidth="1"/>
    <col min="15626" max="15626" width="8.28515625" style="989" customWidth="1"/>
    <col min="15627" max="15627" width="7" style="989" customWidth="1"/>
    <col min="15628" max="15628" width="6.5703125" style="989" customWidth="1"/>
    <col min="15629" max="15629" width="7" style="989" customWidth="1"/>
    <col min="15630" max="15630" width="8" style="989" customWidth="1"/>
    <col min="15631" max="15631" width="7.42578125" style="989" customWidth="1"/>
    <col min="15632" max="15634" width="9.140625" style="989"/>
    <col min="15635" max="15635" width="9.85546875" style="989" customWidth="1"/>
    <col min="15636" max="15636" width="15.7109375" style="989" customWidth="1"/>
    <col min="15637" max="15872" width="9.140625" style="989"/>
    <col min="15873" max="15873" width="6" style="989" customWidth="1"/>
    <col min="15874" max="15874" width="32.85546875" style="989" customWidth="1"/>
    <col min="15875" max="15875" width="8" style="989" customWidth="1"/>
    <col min="15876" max="15877" width="7.42578125" style="989" customWidth="1"/>
    <col min="15878" max="15878" width="7.5703125" style="989" customWidth="1"/>
    <col min="15879" max="15879" width="7.42578125" style="989" customWidth="1"/>
    <col min="15880" max="15880" width="7.85546875" style="989" customWidth="1"/>
    <col min="15881" max="15881" width="7.140625" style="989" customWidth="1"/>
    <col min="15882" max="15882" width="8.28515625" style="989" customWidth="1"/>
    <col min="15883" max="15883" width="7" style="989" customWidth="1"/>
    <col min="15884" max="15884" width="6.5703125" style="989" customWidth="1"/>
    <col min="15885" max="15885" width="7" style="989" customWidth="1"/>
    <col min="15886" max="15886" width="8" style="989" customWidth="1"/>
    <col min="15887" max="15887" width="7.42578125" style="989" customWidth="1"/>
    <col min="15888" max="15890" width="9.140625" style="989"/>
    <col min="15891" max="15891" width="9.85546875" style="989" customWidth="1"/>
    <col min="15892" max="15892" width="15.7109375" style="989" customWidth="1"/>
    <col min="15893" max="16128" width="9.140625" style="989"/>
    <col min="16129" max="16129" width="6" style="989" customWidth="1"/>
    <col min="16130" max="16130" width="32.85546875" style="989" customWidth="1"/>
    <col min="16131" max="16131" width="8" style="989" customWidth="1"/>
    <col min="16132" max="16133" width="7.42578125" style="989" customWidth="1"/>
    <col min="16134" max="16134" width="7.5703125" style="989" customWidth="1"/>
    <col min="16135" max="16135" width="7.42578125" style="989" customWidth="1"/>
    <col min="16136" max="16136" width="7.85546875" style="989" customWidth="1"/>
    <col min="16137" max="16137" width="7.140625" style="989" customWidth="1"/>
    <col min="16138" max="16138" width="8.28515625" style="989" customWidth="1"/>
    <col min="16139" max="16139" width="7" style="989" customWidth="1"/>
    <col min="16140" max="16140" width="6.5703125" style="989" customWidth="1"/>
    <col min="16141" max="16141" width="7" style="989" customWidth="1"/>
    <col min="16142" max="16142" width="8" style="989" customWidth="1"/>
    <col min="16143" max="16143" width="7.42578125" style="989" customWidth="1"/>
    <col min="16144" max="16146" width="9.140625" style="989"/>
    <col min="16147" max="16147" width="9.85546875" style="989" customWidth="1"/>
    <col min="16148" max="16148" width="15.7109375" style="989" customWidth="1"/>
    <col min="16149" max="16384" width="9.140625" style="989"/>
  </cols>
  <sheetData>
    <row r="1" spans="1:21" ht="13.5" thickBot="1">
      <c r="A1" s="983" t="s">
        <v>268</v>
      </c>
      <c r="B1" s="983"/>
      <c r="C1" s="983"/>
      <c r="D1" s="983"/>
      <c r="E1" s="983"/>
      <c r="F1" s="983"/>
      <c r="G1" s="983"/>
      <c r="H1" s="983"/>
      <c r="I1" s="983"/>
      <c r="J1" s="984"/>
      <c r="K1" s="984"/>
      <c r="L1" s="985"/>
      <c r="M1" s="986"/>
      <c r="N1" s="986"/>
    </row>
    <row r="2" spans="1:21" ht="12.75" customHeight="1" thickBot="1">
      <c r="A2" s="990"/>
      <c r="B2" s="990"/>
      <c r="C2" s="991" t="s">
        <v>269</v>
      </c>
      <c r="D2" s="992" t="s">
        <v>270</v>
      </c>
      <c r="E2" s="990"/>
      <c r="F2" s="990"/>
      <c r="G2" s="990"/>
      <c r="H2" s="990"/>
      <c r="I2" s="990"/>
      <c r="J2" s="984"/>
      <c r="K2" s="984"/>
      <c r="L2" s="985"/>
      <c r="M2" s="986"/>
      <c r="N2" s="986"/>
    </row>
    <row r="3" spans="1:21" ht="13.5" thickBot="1">
      <c r="B3" s="993" t="s">
        <v>271</v>
      </c>
      <c r="C3" s="994" t="s">
        <v>272</v>
      </c>
      <c r="D3" s="995" t="s">
        <v>273</v>
      </c>
      <c r="E3" s="996" t="s">
        <v>274</v>
      </c>
      <c r="F3" s="997" t="s">
        <v>275</v>
      </c>
      <c r="G3" s="998" t="s">
        <v>276</v>
      </c>
      <c r="H3" s="999" t="s">
        <v>277</v>
      </c>
      <c r="I3" s="996" t="s">
        <v>278</v>
      </c>
      <c r="J3" s="1000" t="s">
        <v>279</v>
      </c>
      <c r="K3" s="1001" t="s">
        <v>280</v>
      </c>
      <c r="L3" s="1002" t="s">
        <v>281</v>
      </c>
      <c r="M3" s="1003" t="s">
        <v>282</v>
      </c>
      <c r="N3" s="1000" t="s">
        <v>283</v>
      </c>
      <c r="O3" s="1004" t="s">
        <v>284</v>
      </c>
      <c r="P3" s="999" t="s">
        <v>285</v>
      </c>
      <c r="Q3" s="1004" t="s">
        <v>286</v>
      </c>
      <c r="R3" s="1000" t="s">
        <v>287</v>
      </c>
      <c r="S3" s="1005" t="s">
        <v>92</v>
      </c>
      <c r="T3" s="1006"/>
    </row>
    <row r="4" spans="1:21">
      <c r="A4" s="1007">
        <v>1</v>
      </c>
      <c r="B4" s="1008" t="s">
        <v>288</v>
      </c>
      <c r="C4" s="1009">
        <f>[2]детал!G5+[2]детал!H5</f>
        <v>15262</v>
      </c>
      <c r="D4" s="1010">
        <f>[2]детал!G103+[2]детал!H103</f>
        <v>14273</v>
      </c>
      <c r="E4" s="1011">
        <f>[2]детал!G201+[2]детал!H201</f>
        <v>8491</v>
      </c>
      <c r="F4" s="1012">
        <f>SUM(C4:E4)</f>
        <v>38026</v>
      </c>
      <c r="G4" s="1013">
        <v>7605</v>
      </c>
      <c r="H4" s="1014">
        <f>[2]детал!G397+[2]детал!H397</f>
        <v>5577</v>
      </c>
      <c r="I4" s="1011">
        <f>[2]детал!G495+[2]детал!H495</f>
        <v>4996</v>
      </c>
      <c r="J4" s="1015">
        <f>SUM(G4:I4)</f>
        <v>18178</v>
      </c>
      <c r="K4" s="1016">
        <f>[2]детал!G593+[2]детал!H593</f>
        <v>4885</v>
      </c>
      <c r="L4" s="1017">
        <f>[2]детал!G691+[2]детал!H691</f>
        <v>4807</v>
      </c>
      <c r="M4" s="1018">
        <f>[2]детал!G789+[2]детал!H789</f>
        <v>6408</v>
      </c>
      <c r="N4" s="1019">
        <f>SUM(K4:M4)</f>
        <v>16100</v>
      </c>
      <c r="O4" s="1020">
        <f>[2]детал!G887+[2]детал!H887</f>
        <v>11709</v>
      </c>
      <c r="P4" s="1014">
        <f>[2]детал!G985+[2]детал!H985</f>
        <v>10625</v>
      </c>
      <c r="Q4" s="1011">
        <f>[2]детал!G1083+[2]детал!H1083</f>
        <v>11015</v>
      </c>
      <c r="R4" s="1012">
        <f t="shared" ref="R4:R67" si="0">O4+P4+Q4</f>
        <v>33349</v>
      </c>
      <c r="S4" s="1021">
        <f>C4+D4+E4+G4+H4+I4+K4+L4+M4+O4+P4+Q4</f>
        <v>105653</v>
      </c>
      <c r="T4" s="1022" t="s">
        <v>289</v>
      </c>
      <c r="U4" s="989">
        <v>1</v>
      </c>
    </row>
    <row r="5" spans="1:21">
      <c r="A5" s="989">
        <v>2</v>
      </c>
      <c r="B5" s="1023" t="s">
        <v>290</v>
      </c>
      <c r="C5" s="1024">
        <f>[2]детал!G6+[2]детал!H6</f>
        <v>39</v>
      </c>
      <c r="D5" s="1025">
        <f>[2]детал!G104+[2]детал!H104</f>
        <v>37</v>
      </c>
      <c r="E5" s="1026">
        <f>[2]детал!G202+[2]детал!H202</f>
        <v>38</v>
      </c>
      <c r="F5" s="1027">
        <f>SUM(C5:E5)</f>
        <v>114</v>
      </c>
      <c r="G5" s="1028">
        <v>35</v>
      </c>
      <c r="H5" s="1025">
        <f>[2]детал!G398+[2]детал!H398</f>
        <v>41</v>
      </c>
      <c r="I5" s="1026">
        <f>[2]детал!G496+[2]детал!H496</f>
        <v>38</v>
      </c>
      <c r="J5" s="1029">
        <f t="shared" ref="J5:J68" si="1">SUM(G5:I5)</f>
        <v>114</v>
      </c>
      <c r="K5" s="1030">
        <f>[2]детал!G594+[2]детал!H594</f>
        <v>39</v>
      </c>
      <c r="L5" s="1025">
        <f>[2]детал!G692+[2]детал!H692</f>
        <v>42</v>
      </c>
      <c r="M5" s="1031">
        <f>[2]детал!G790+[2]детал!H790</f>
        <v>37</v>
      </c>
      <c r="N5" s="1032">
        <f t="shared" ref="N5:N68" si="2">SUM(K5:M5)</f>
        <v>118</v>
      </c>
      <c r="O5" s="1033">
        <f>[2]детал!G888+[2]детал!H888</f>
        <v>39</v>
      </c>
      <c r="P5" s="1014">
        <f>[2]детал!G986+[2]детал!H986</f>
        <v>38</v>
      </c>
      <c r="Q5" s="1011">
        <f>[2]детал!G1084+[2]детал!H1084</f>
        <v>39</v>
      </c>
      <c r="R5" s="1027">
        <f t="shared" si="0"/>
        <v>116</v>
      </c>
      <c r="S5" s="1034">
        <f>C5+D5+E5+G5+H5+I5+K5+L5+M5+O5+P5+Q5</f>
        <v>462</v>
      </c>
      <c r="T5" s="1023" t="s">
        <v>289</v>
      </c>
      <c r="U5" s="989">
        <v>2</v>
      </c>
    </row>
    <row r="6" spans="1:21">
      <c r="A6" s="989">
        <v>3</v>
      </c>
      <c r="B6" s="1023" t="s">
        <v>291</v>
      </c>
      <c r="C6" s="1024">
        <f>[2]детал!G7+[2]детал!H7</f>
        <v>4060</v>
      </c>
      <c r="D6" s="1025">
        <f>[2]детал!G105+[2]детал!H105</f>
        <v>3806</v>
      </c>
      <c r="E6" s="1026">
        <f>[2]детал!G203+[2]детал!H203</f>
        <v>386</v>
      </c>
      <c r="F6" s="1027">
        <f t="shared" ref="F6:F68" si="3">SUM(C6:E6)</f>
        <v>8252</v>
      </c>
      <c r="G6" s="1028">
        <v>82</v>
      </c>
      <c r="H6" s="1025">
        <f>[2]детал!G399+[2]детал!H399</f>
        <v>85</v>
      </c>
      <c r="I6" s="1026">
        <f>[2]детал!G497+[2]детал!H497</f>
        <v>82</v>
      </c>
      <c r="J6" s="1029">
        <f t="shared" si="1"/>
        <v>249</v>
      </c>
      <c r="K6" s="1030">
        <f>[2]детал!G595+[2]детал!H595</f>
        <v>84</v>
      </c>
      <c r="L6" s="1025">
        <f>[2]детал!G693+[2]детал!H693</f>
        <v>852</v>
      </c>
      <c r="M6" s="1031">
        <f>[2]детал!G791+[2]детал!H791</f>
        <v>82</v>
      </c>
      <c r="N6" s="1032">
        <f t="shared" si="2"/>
        <v>1018</v>
      </c>
      <c r="O6" s="1035">
        <f>[2]детал!G889+[2]детал!H889</f>
        <v>206</v>
      </c>
      <c r="P6" s="1014">
        <f>[2]детал!G987+[2]детал!H987</f>
        <v>1658</v>
      </c>
      <c r="Q6" s="1011">
        <f>[2]детал!G1085+[2]детал!H1085</f>
        <v>3675</v>
      </c>
      <c r="R6" s="1027">
        <f t="shared" si="0"/>
        <v>5539</v>
      </c>
      <c r="S6" s="1034">
        <f t="shared" ref="S6:S67" si="4">C6+D6+E6+G6+H6+I6+K6+L6+M6+O6+P6+Q6</f>
        <v>15058</v>
      </c>
      <c r="T6" s="1023" t="s">
        <v>289</v>
      </c>
      <c r="U6" s="989">
        <v>3</v>
      </c>
    </row>
    <row r="7" spans="1:21">
      <c r="A7" s="989">
        <v>4</v>
      </c>
      <c r="B7" s="1023" t="s">
        <v>292</v>
      </c>
      <c r="C7" s="1024">
        <f>[2]детал!G8+[2]детал!H8</f>
        <v>37</v>
      </c>
      <c r="D7" s="1036">
        <f>[2]детал!G106+[2]детал!H106</f>
        <v>35</v>
      </c>
      <c r="E7" s="1026">
        <f>[2]детал!G204+[2]детал!H204</f>
        <v>38</v>
      </c>
      <c r="F7" s="1027">
        <f t="shared" si="3"/>
        <v>110</v>
      </c>
      <c r="G7" s="1037">
        <v>37</v>
      </c>
      <c r="H7" s="1025">
        <f>[2]детал!G400+[2]детал!H400</f>
        <v>429</v>
      </c>
      <c r="I7" s="1026">
        <f>[2]детал!G498+[2]детал!H498</f>
        <v>132</v>
      </c>
      <c r="J7" s="1029">
        <f t="shared" si="1"/>
        <v>598</v>
      </c>
      <c r="K7" s="1030">
        <f>[2]детал!G596+[2]детал!H596</f>
        <v>38</v>
      </c>
      <c r="L7" s="1025">
        <f>[2]детал!G694+[2]детал!H694</f>
        <v>38</v>
      </c>
      <c r="M7" s="1031">
        <f>[2]детал!G792+[2]детал!H792</f>
        <v>36</v>
      </c>
      <c r="N7" s="1032">
        <f t="shared" si="2"/>
        <v>112</v>
      </c>
      <c r="O7" s="1020">
        <f>[2]детал!G890+[2]детал!H890</f>
        <v>38</v>
      </c>
      <c r="P7" s="1014">
        <f>[2]детал!G988+[2]детал!H988</f>
        <v>37</v>
      </c>
      <c r="Q7" s="1011">
        <f>[2]детал!G1086+[2]детал!H1086</f>
        <v>38</v>
      </c>
      <c r="R7" s="1027">
        <f t="shared" si="0"/>
        <v>113</v>
      </c>
      <c r="S7" s="1034">
        <f t="shared" si="4"/>
        <v>933</v>
      </c>
      <c r="T7" s="1023" t="s">
        <v>289</v>
      </c>
      <c r="U7" s="989">
        <v>4</v>
      </c>
    </row>
    <row r="8" spans="1:21" ht="11.25" customHeight="1">
      <c r="A8" s="1038">
        <v>5</v>
      </c>
      <c r="B8" s="1023" t="s">
        <v>293</v>
      </c>
      <c r="C8" s="1024">
        <f>[2]детал!G9+[2]детал!H9</f>
        <v>0</v>
      </c>
      <c r="D8" s="1025">
        <f>[2]детал!G107+[2]детал!H107</f>
        <v>0</v>
      </c>
      <c r="E8" s="1026">
        <f>[2]детал!G205+[2]детал!H205</f>
        <v>0</v>
      </c>
      <c r="F8" s="1027">
        <f t="shared" si="3"/>
        <v>0</v>
      </c>
      <c r="G8" s="1024">
        <v>0</v>
      </c>
      <c r="H8" s="1025">
        <f>[2]детал!G401+[2]детал!H401</f>
        <v>0</v>
      </c>
      <c r="I8" s="1026">
        <f>[2]детал!G499+[2]детал!H499</f>
        <v>0</v>
      </c>
      <c r="J8" s="1029">
        <f t="shared" si="1"/>
        <v>0</v>
      </c>
      <c r="K8" s="1030">
        <f>[2]детал!G597+[2]детал!H597</f>
        <v>0</v>
      </c>
      <c r="L8" s="1025">
        <f>[2]детал!G695+[2]детал!H695</f>
        <v>0</v>
      </c>
      <c r="M8" s="1031">
        <f>[2]детал!G793+[2]детал!H793</f>
        <v>0</v>
      </c>
      <c r="N8" s="1032">
        <f t="shared" si="2"/>
        <v>0</v>
      </c>
      <c r="O8" s="1020">
        <f>[2]детал!G891+[2]детал!H891</f>
        <v>22</v>
      </c>
      <c r="P8" s="1014">
        <f>[2]детал!G989+[2]детал!H989</f>
        <v>0</v>
      </c>
      <c r="Q8" s="1011">
        <f>[2]детал!G1087+[2]детал!H1087</f>
        <v>0</v>
      </c>
      <c r="R8" s="1027">
        <f t="shared" si="0"/>
        <v>22</v>
      </c>
      <c r="S8" s="1034">
        <f t="shared" si="4"/>
        <v>22</v>
      </c>
      <c r="T8" s="1023" t="s">
        <v>289</v>
      </c>
      <c r="U8" s="989">
        <v>5</v>
      </c>
    </row>
    <row r="9" spans="1:21">
      <c r="A9" s="1007">
        <v>6</v>
      </c>
      <c r="B9" s="1023" t="s">
        <v>294</v>
      </c>
      <c r="C9" s="1024">
        <f>[2]детал!G10+[2]детал!H10</f>
        <v>13</v>
      </c>
      <c r="D9" s="1025">
        <f>[2]детал!G108+[2]детал!H108</f>
        <v>9</v>
      </c>
      <c r="E9" s="1026">
        <f>[2]детал!G206+[2]детал!H206</f>
        <v>7</v>
      </c>
      <c r="F9" s="1027">
        <f t="shared" si="3"/>
        <v>29</v>
      </c>
      <c r="G9" s="1024">
        <v>13</v>
      </c>
      <c r="H9" s="1025">
        <f>[2]детал!G402+[2]детал!H402</f>
        <v>11</v>
      </c>
      <c r="I9" s="1026">
        <f>[2]детал!G500+[2]детал!H500</f>
        <v>12</v>
      </c>
      <c r="J9" s="1029">
        <f t="shared" si="1"/>
        <v>36</v>
      </c>
      <c r="K9" s="1030">
        <f>[2]детал!G598+[2]детал!H598</f>
        <v>10</v>
      </c>
      <c r="L9" s="1025">
        <f>[2]детал!G696+[2]детал!H696</f>
        <v>12</v>
      </c>
      <c r="M9" s="1031">
        <f>[2]детал!G794+[2]детал!H794</f>
        <v>10</v>
      </c>
      <c r="N9" s="1032">
        <f t="shared" si="2"/>
        <v>32</v>
      </c>
      <c r="O9" s="1020">
        <f>[2]детал!G892+[2]детал!H892</f>
        <v>11</v>
      </c>
      <c r="P9" s="1014">
        <f>[2]детал!G990+[2]детал!H990</f>
        <v>11</v>
      </c>
      <c r="Q9" s="1011">
        <f>[2]детал!G1088+[2]детал!H1088</f>
        <v>10</v>
      </c>
      <c r="R9" s="1027">
        <f t="shared" si="0"/>
        <v>32</v>
      </c>
      <c r="S9" s="1034">
        <f t="shared" si="4"/>
        <v>129</v>
      </c>
      <c r="T9" s="1023" t="s">
        <v>289</v>
      </c>
      <c r="U9" s="989">
        <v>6</v>
      </c>
    </row>
    <row r="10" spans="1:21">
      <c r="A10" s="989">
        <v>7</v>
      </c>
      <c r="B10" s="1023" t="s">
        <v>295</v>
      </c>
      <c r="C10" s="1024">
        <f>[2]детал!G11+[2]детал!H11</f>
        <v>33</v>
      </c>
      <c r="D10" s="1025">
        <f>[2]детал!G109+[2]детал!H109</f>
        <v>27</v>
      </c>
      <c r="E10" s="1026">
        <f>[2]детал!G207+[2]детал!H207</f>
        <v>22</v>
      </c>
      <c r="F10" s="1027">
        <f t="shared" si="3"/>
        <v>82</v>
      </c>
      <c r="G10" s="1028">
        <v>39</v>
      </c>
      <c r="H10" s="1025">
        <f>[2]детал!G403+[2]детал!H403</f>
        <v>32</v>
      </c>
      <c r="I10" s="1026">
        <f>[2]детал!G501+[2]детал!H501</f>
        <v>41</v>
      </c>
      <c r="J10" s="1029">
        <f t="shared" si="1"/>
        <v>112</v>
      </c>
      <c r="K10" s="1030">
        <f>[2]детал!G599+[2]детал!H599</f>
        <v>22</v>
      </c>
      <c r="L10" s="1025">
        <f>[2]детал!G697+[2]детал!H697</f>
        <v>34</v>
      </c>
      <c r="M10" s="1031">
        <f>[2]детал!G795+[2]детал!H795</f>
        <v>27</v>
      </c>
      <c r="N10" s="1032">
        <f t="shared" si="2"/>
        <v>83</v>
      </c>
      <c r="O10" s="1020">
        <f>[2]детал!G893+[2]детал!H893</f>
        <v>33</v>
      </c>
      <c r="P10" s="1014">
        <f>[2]детал!G991+[2]детал!H991</f>
        <v>35</v>
      </c>
      <c r="Q10" s="1011">
        <f>[2]детал!G1089+[2]детал!H1089</f>
        <v>32</v>
      </c>
      <c r="R10" s="1027">
        <f t="shared" si="0"/>
        <v>100</v>
      </c>
      <c r="S10" s="1034">
        <f t="shared" si="4"/>
        <v>377</v>
      </c>
      <c r="T10" s="1023" t="s">
        <v>289</v>
      </c>
      <c r="U10" s="989">
        <v>7</v>
      </c>
    </row>
    <row r="11" spans="1:21">
      <c r="A11" s="989">
        <v>8</v>
      </c>
      <c r="B11" s="1023" t="s">
        <v>296</v>
      </c>
      <c r="C11" s="1024">
        <f>[2]детал!G12+[2]детал!H12</f>
        <v>11</v>
      </c>
      <c r="D11" s="1025">
        <f>[2]детал!G110+[2]детал!H110</f>
        <v>22</v>
      </c>
      <c r="E11" s="1026">
        <f>[2]детал!G208+[2]детал!H208</f>
        <v>9</v>
      </c>
      <c r="F11" s="1027">
        <f t="shared" si="3"/>
        <v>42</v>
      </c>
      <c r="G11" s="1028">
        <v>12</v>
      </c>
      <c r="H11" s="1025">
        <f>[2]детал!G404+[2]детал!H404</f>
        <v>8002</v>
      </c>
      <c r="I11" s="1026">
        <f>[2]детал!G502+[2]детал!H502</f>
        <v>12395</v>
      </c>
      <c r="J11" s="1029">
        <f t="shared" si="1"/>
        <v>20409</v>
      </c>
      <c r="K11" s="1030">
        <f>[2]детал!G600+[2]детал!H600</f>
        <v>8904</v>
      </c>
      <c r="L11" s="1025">
        <f>[2]детал!G698+[2]детал!H698</f>
        <v>7054</v>
      </c>
      <c r="M11" s="1031">
        <f>[2]детал!G796+[2]детал!H796</f>
        <v>5380</v>
      </c>
      <c r="N11" s="1032">
        <f t="shared" si="2"/>
        <v>21338</v>
      </c>
      <c r="O11" s="1020">
        <f>[2]детал!G894+[2]детал!H894</f>
        <v>11</v>
      </c>
      <c r="P11" s="1014">
        <f>[2]детал!G992+[2]детал!H992</f>
        <v>11</v>
      </c>
      <c r="Q11" s="1011">
        <f>[2]детал!G1090+[2]детал!H1090</f>
        <v>13</v>
      </c>
      <c r="R11" s="1027">
        <f t="shared" si="0"/>
        <v>35</v>
      </c>
      <c r="S11" s="1034">
        <f t="shared" si="4"/>
        <v>41824</v>
      </c>
      <c r="T11" s="1023" t="s">
        <v>289</v>
      </c>
      <c r="U11" s="989">
        <v>8</v>
      </c>
    </row>
    <row r="12" spans="1:21" ht="13.5" customHeight="1">
      <c r="A12" s="989">
        <v>9</v>
      </c>
      <c r="B12" s="1039" t="s">
        <v>297</v>
      </c>
      <c r="C12" s="1024">
        <f>[2]детал!G13+[2]детал!H13</f>
        <v>29</v>
      </c>
      <c r="D12" s="1040">
        <f>[2]детал!G111+[2]детал!H111</f>
        <v>26</v>
      </c>
      <c r="E12" s="1026">
        <f>[2]детал!G209+[2]детал!H209</f>
        <v>28</v>
      </c>
      <c r="F12" s="1027">
        <f t="shared" si="3"/>
        <v>83</v>
      </c>
      <c r="G12" s="1041">
        <v>28</v>
      </c>
      <c r="H12" s="1025">
        <f>[2]детал!G405+[2]детал!H405</f>
        <v>28</v>
      </c>
      <c r="I12" s="1026">
        <f>[2]детал!G503+[2]детал!H503</f>
        <v>27</v>
      </c>
      <c r="J12" s="1029">
        <f t="shared" si="1"/>
        <v>83</v>
      </c>
      <c r="K12" s="1030">
        <f>[2]детал!G601+[2]детал!H601</f>
        <v>28</v>
      </c>
      <c r="L12" s="1025">
        <f>[2]детал!G699+[2]детал!H699</f>
        <v>28</v>
      </c>
      <c r="M12" s="1042">
        <f>[2]детал!G797+[2]детал!H797</f>
        <v>27</v>
      </c>
      <c r="N12" s="1032">
        <f t="shared" si="2"/>
        <v>83</v>
      </c>
      <c r="O12" s="1020">
        <f>[2]детал!G895+[2]детал!H895</f>
        <v>28</v>
      </c>
      <c r="P12" s="1014">
        <f>[2]детал!G993+[2]детал!H993</f>
        <v>27</v>
      </c>
      <c r="Q12" s="1011">
        <f>[2]детал!G1091+[2]детал!H1091</f>
        <v>28</v>
      </c>
      <c r="R12" s="1027">
        <f t="shared" si="0"/>
        <v>83</v>
      </c>
      <c r="S12" s="1034">
        <f t="shared" si="4"/>
        <v>332</v>
      </c>
      <c r="T12" s="1023" t="s">
        <v>289</v>
      </c>
      <c r="U12" s="989">
        <v>9</v>
      </c>
    </row>
    <row r="13" spans="1:21">
      <c r="A13" s="989">
        <v>10</v>
      </c>
      <c r="B13" s="1043" t="s">
        <v>298</v>
      </c>
      <c r="C13" s="1024">
        <f>[2]детал!G14+[2]детал!H14</f>
        <v>652</v>
      </c>
      <c r="D13" s="1025">
        <f>[2]детал!G112+[2]детал!H112</f>
        <v>662</v>
      </c>
      <c r="E13" s="1026">
        <f>[2]детал!G210+[2]детал!H210</f>
        <v>69</v>
      </c>
      <c r="F13" s="1027">
        <f t="shared" si="3"/>
        <v>1383</v>
      </c>
      <c r="G13" s="1024">
        <v>24</v>
      </c>
      <c r="H13" s="1025">
        <f>[2]детал!G406+[2]детал!H406</f>
        <v>25</v>
      </c>
      <c r="I13" s="1026">
        <f>[2]детал!G504+[2]детал!H504</f>
        <v>30</v>
      </c>
      <c r="J13" s="1029">
        <f t="shared" si="1"/>
        <v>79</v>
      </c>
      <c r="K13" s="1030">
        <f>[2]детал!G602+[2]детал!H602</f>
        <v>40</v>
      </c>
      <c r="L13" s="1025">
        <f>[2]детал!G700+[2]детал!H700</f>
        <v>438</v>
      </c>
      <c r="M13" s="1031">
        <f>[2]детал!G798+[2]детал!H798</f>
        <v>36</v>
      </c>
      <c r="N13" s="1032">
        <f t="shared" si="2"/>
        <v>514</v>
      </c>
      <c r="O13" s="1020">
        <f>[2]детал!G896+[2]детал!H896</f>
        <v>53</v>
      </c>
      <c r="P13" s="1014">
        <f>[2]детал!G994+[2]детал!H994</f>
        <v>670</v>
      </c>
      <c r="Q13" s="1011">
        <f>[2]детал!G1092+[2]детал!H1092</f>
        <v>1481</v>
      </c>
      <c r="R13" s="1027">
        <f t="shared" si="0"/>
        <v>2204</v>
      </c>
      <c r="S13" s="1034">
        <f t="shared" si="4"/>
        <v>4180</v>
      </c>
      <c r="T13" s="1023" t="s">
        <v>289</v>
      </c>
      <c r="U13" s="989">
        <v>10</v>
      </c>
    </row>
    <row r="14" spans="1:21" s="1046" customFormat="1">
      <c r="A14" s="1007">
        <v>11</v>
      </c>
      <c r="B14" s="1039" t="s">
        <v>299</v>
      </c>
      <c r="C14" s="1024">
        <f>[2]детал!G15+[2]детал!H15</f>
        <v>46</v>
      </c>
      <c r="D14" s="1044">
        <f>[2]детал!G113+[2]детал!H113</f>
        <v>43</v>
      </c>
      <c r="E14" s="1026">
        <f>[2]детал!G211+[2]детал!H211</f>
        <v>46</v>
      </c>
      <c r="F14" s="1027">
        <f t="shared" si="3"/>
        <v>135</v>
      </c>
      <c r="G14" s="1024">
        <v>45</v>
      </c>
      <c r="H14" s="1025">
        <f>[2]детал!G407+[2]детал!H407</f>
        <v>45</v>
      </c>
      <c r="I14" s="1026">
        <f>[2]детал!G505+[2]детал!H505</f>
        <v>52</v>
      </c>
      <c r="J14" s="1029">
        <f t="shared" si="1"/>
        <v>142</v>
      </c>
      <c r="K14" s="1030">
        <f>[2]детал!G603+[2]детал!H603</f>
        <v>68</v>
      </c>
      <c r="L14" s="1025">
        <f>[2]детал!G701+[2]детал!H701</f>
        <v>761</v>
      </c>
      <c r="M14" s="1031">
        <f>[2]детал!G799+[2]детал!H799</f>
        <v>48</v>
      </c>
      <c r="N14" s="1032">
        <f t="shared" si="2"/>
        <v>877</v>
      </c>
      <c r="O14" s="1020">
        <f>[2]детал!G897+[2]детал!H897</f>
        <v>46</v>
      </c>
      <c r="P14" s="1014">
        <f>[2]детал!G995+[2]детал!H995</f>
        <v>45</v>
      </c>
      <c r="Q14" s="1011">
        <f>[2]детал!G1093+[2]детал!H1093</f>
        <v>47</v>
      </c>
      <c r="R14" s="1027">
        <f t="shared" si="0"/>
        <v>138</v>
      </c>
      <c r="S14" s="1045">
        <f t="shared" si="4"/>
        <v>1292</v>
      </c>
      <c r="T14" s="1023" t="s">
        <v>289</v>
      </c>
      <c r="U14" s="989">
        <v>11</v>
      </c>
    </row>
    <row r="15" spans="1:21" s="1046" customFormat="1">
      <c r="A15" s="989">
        <v>12</v>
      </c>
      <c r="B15" s="1039" t="s">
        <v>300</v>
      </c>
      <c r="C15" s="1024">
        <f>[2]детал!G16+[2]детал!H16</f>
        <v>2</v>
      </c>
      <c r="D15" s="1044">
        <f>[2]детал!G114+[2]детал!H114</f>
        <v>0</v>
      </c>
      <c r="E15" s="1026">
        <f>[2]детал!G212+[2]детал!H212</f>
        <v>1</v>
      </c>
      <c r="F15" s="1027">
        <f t="shared" si="3"/>
        <v>3</v>
      </c>
      <c r="G15" s="1024">
        <v>0</v>
      </c>
      <c r="H15" s="1025">
        <f>[2]детал!G408+[2]детал!H408</f>
        <v>0</v>
      </c>
      <c r="I15" s="1026">
        <f>[2]детал!G506+[2]детал!H506</f>
        <v>0</v>
      </c>
      <c r="J15" s="1029">
        <f t="shared" si="1"/>
        <v>0</v>
      </c>
      <c r="K15" s="1030">
        <f>[2]детал!G604+[2]детал!H604</f>
        <v>0</v>
      </c>
      <c r="L15" s="1025">
        <f>[2]детал!G702+[2]детал!H702</f>
        <v>0</v>
      </c>
      <c r="M15" s="1031">
        <f>[2]детал!G800+[2]детал!H800</f>
        <v>0</v>
      </c>
      <c r="N15" s="1032">
        <f t="shared" si="2"/>
        <v>0</v>
      </c>
      <c r="O15" s="1020">
        <f>[2]детал!G898+[2]детал!H898</f>
        <v>0</v>
      </c>
      <c r="P15" s="1014">
        <f>[2]детал!G996+[2]детал!H996</f>
        <v>0</v>
      </c>
      <c r="Q15" s="1011">
        <f>[2]детал!G1094+[2]детал!H1094</f>
        <v>0</v>
      </c>
      <c r="R15" s="1027">
        <f t="shared" si="0"/>
        <v>0</v>
      </c>
      <c r="S15" s="1045">
        <f t="shared" si="4"/>
        <v>3</v>
      </c>
      <c r="T15" s="1023" t="s">
        <v>289</v>
      </c>
      <c r="U15" s="989">
        <v>12</v>
      </c>
    </row>
    <row r="16" spans="1:21">
      <c r="A16" s="989">
        <v>13</v>
      </c>
      <c r="B16" s="1039" t="s">
        <v>301</v>
      </c>
      <c r="C16" s="1024">
        <f>[2]детал!G17+[2]детал!H17</f>
        <v>27</v>
      </c>
      <c r="D16" s="1044">
        <f>[2]детал!G115+[2]детал!H115</f>
        <v>24</v>
      </c>
      <c r="E16" s="1026">
        <f>[2]детал!G213+[2]детал!H213</f>
        <v>26</v>
      </c>
      <c r="F16" s="1027">
        <f t="shared" si="3"/>
        <v>77</v>
      </c>
      <c r="G16" s="1024">
        <v>32</v>
      </c>
      <c r="H16" s="1025">
        <f>[2]детал!G409+[2]детал!H409</f>
        <v>0</v>
      </c>
      <c r="I16" s="1026">
        <f>[2]детал!G507+[2]детал!H507</f>
        <v>54</v>
      </c>
      <c r="J16" s="1029">
        <f t="shared" si="1"/>
        <v>86</v>
      </c>
      <c r="K16" s="1030">
        <f>[2]детал!G605+[2]детал!H605</f>
        <v>27</v>
      </c>
      <c r="L16" s="1025">
        <f>[2]детал!G703+[2]детал!H703</f>
        <v>27</v>
      </c>
      <c r="M16" s="1031">
        <f>[2]детал!G801+[2]детал!H801</f>
        <v>30</v>
      </c>
      <c r="N16" s="1032">
        <f t="shared" si="2"/>
        <v>84</v>
      </c>
      <c r="O16" s="1020">
        <f>[2]детал!G899+[2]детал!H899</f>
        <v>27</v>
      </c>
      <c r="P16" s="1014">
        <f>[2]детал!G997+[2]детал!H997</f>
        <v>27</v>
      </c>
      <c r="Q16" s="1011">
        <f>[2]детал!G1095+[2]детал!H1095</f>
        <v>27</v>
      </c>
      <c r="R16" s="1027">
        <f t="shared" si="0"/>
        <v>81</v>
      </c>
      <c r="S16" s="1045">
        <f t="shared" si="4"/>
        <v>328</v>
      </c>
      <c r="T16" s="1023" t="s">
        <v>289</v>
      </c>
      <c r="U16" s="989">
        <v>13</v>
      </c>
    </row>
    <row r="17" spans="1:21" s="1047" customFormat="1">
      <c r="A17" s="1007">
        <v>14</v>
      </c>
      <c r="B17" s="1043" t="s">
        <v>302</v>
      </c>
      <c r="C17" s="1024">
        <f>[2]детал!G18+[2]детал!H18</f>
        <v>17491</v>
      </c>
      <c r="D17" s="1044">
        <f>[2]детал!G116+[2]детал!H116</f>
        <v>16403</v>
      </c>
      <c r="E17" s="1026">
        <f>[2]детал!G214+[2]детал!H214</f>
        <v>9223</v>
      </c>
      <c r="F17" s="1027">
        <f t="shared" si="3"/>
        <v>43117</v>
      </c>
      <c r="G17" s="1024">
        <v>8468</v>
      </c>
      <c r="H17" s="1025">
        <f>[2]детал!G410+[2]детал!H410</f>
        <v>1548</v>
      </c>
      <c r="I17" s="1026">
        <f>[2]детал!G508+[2]детал!H508</f>
        <v>2529</v>
      </c>
      <c r="J17" s="1029">
        <f t="shared" si="1"/>
        <v>12545</v>
      </c>
      <c r="K17" s="1030">
        <f>[2]детал!G606+[2]детал!H606</f>
        <v>5584</v>
      </c>
      <c r="L17" s="1025">
        <f>[2]детал!G704+[2]детал!H704</f>
        <v>5425</v>
      </c>
      <c r="M17" s="1031">
        <f>[2]детал!G802+[2]детал!H802</f>
        <v>3340</v>
      </c>
      <c r="N17" s="1032">
        <f t="shared" si="2"/>
        <v>14349</v>
      </c>
      <c r="O17" s="1020">
        <f>[2]детал!G900+[2]детал!H900</f>
        <v>2812</v>
      </c>
      <c r="P17" s="1014">
        <f>[2]детал!G998+[2]детал!H998</f>
        <v>14287</v>
      </c>
      <c r="Q17" s="1011">
        <f>[2]детал!G1096+[2]детал!H1096</f>
        <v>20192</v>
      </c>
      <c r="R17" s="1027">
        <f t="shared" si="0"/>
        <v>37291</v>
      </c>
      <c r="S17" s="1045">
        <f t="shared" si="4"/>
        <v>107302</v>
      </c>
      <c r="T17" s="1023" t="s">
        <v>289</v>
      </c>
      <c r="U17" s="989">
        <v>14</v>
      </c>
    </row>
    <row r="18" spans="1:21">
      <c r="A18" s="1007">
        <v>15</v>
      </c>
      <c r="B18" s="1043" t="s">
        <v>303</v>
      </c>
      <c r="C18" s="1024">
        <f>[2]детал!G19+[2]детал!H19</f>
        <v>2078</v>
      </c>
      <c r="D18" s="1044">
        <f>[2]детал!G117+[2]детал!H117</f>
        <v>1931</v>
      </c>
      <c r="E18" s="1026">
        <f>[2]детал!G215+[2]детал!H215</f>
        <v>275</v>
      </c>
      <c r="F18" s="1027">
        <f t="shared" si="3"/>
        <v>4284</v>
      </c>
      <c r="G18" s="1024">
        <v>39</v>
      </c>
      <c r="H18" s="1025">
        <f>[2]детал!G411+[2]детал!H411</f>
        <v>41</v>
      </c>
      <c r="I18" s="1026">
        <f>[2]детал!G509+[2]детал!H509</f>
        <v>39</v>
      </c>
      <c r="J18" s="1029">
        <f t="shared" si="1"/>
        <v>119</v>
      </c>
      <c r="K18" s="1030">
        <f>[2]детал!G607+[2]детал!H607</f>
        <v>41</v>
      </c>
      <c r="L18" s="1025">
        <f>[2]детал!G705+[2]детал!H705</f>
        <v>641</v>
      </c>
      <c r="M18" s="1048">
        <f>[2]детал!G803+[2]детал!H803</f>
        <v>38</v>
      </c>
      <c r="N18" s="1032">
        <f t="shared" si="2"/>
        <v>720</v>
      </c>
      <c r="O18" s="1035">
        <f>[2]детал!G901+[2]детал!H901</f>
        <v>41</v>
      </c>
      <c r="P18" s="1014">
        <f>[2]детал!G999+[2]детал!H999</f>
        <v>568</v>
      </c>
      <c r="Q18" s="1011">
        <f>[2]детал!G1097+[2]детал!H1097</f>
        <v>1796</v>
      </c>
      <c r="R18" s="1027">
        <f t="shared" si="0"/>
        <v>2405</v>
      </c>
      <c r="S18" s="1045">
        <f t="shared" si="4"/>
        <v>7528</v>
      </c>
      <c r="T18" s="1023" t="s">
        <v>289</v>
      </c>
      <c r="U18" s="989">
        <v>15</v>
      </c>
    </row>
    <row r="19" spans="1:21">
      <c r="A19" s="989">
        <v>16</v>
      </c>
      <c r="B19" s="1039" t="s">
        <v>304</v>
      </c>
      <c r="C19" s="1024">
        <f>[2]детал!G20+[2]детал!H20</f>
        <v>27</v>
      </c>
      <c r="D19" s="1044">
        <f>[2]детал!G118+[2]детал!H118</f>
        <v>24</v>
      </c>
      <c r="E19" s="1026">
        <f>[2]детал!G216+[2]детал!H216</f>
        <v>24</v>
      </c>
      <c r="F19" s="1027">
        <f t="shared" si="3"/>
        <v>75</v>
      </c>
      <c r="G19" s="1024">
        <v>29</v>
      </c>
      <c r="H19" s="1025">
        <f>[2]детал!G412+[2]детал!H412</f>
        <v>19</v>
      </c>
      <c r="I19" s="1026">
        <f>[2]детал!G510+[2]детал!H510</f>
        <v>31</v>
      </c>
      <c r="J19" s="1029">
        <f t="shared" si="1"/>
        <v>79</v>
      </c>
      <c r="K19" s="1030">
        <f>[2]детал!G608+[2]детал!H608</f>
        <v>27</v>
      </c>
      <c r="L19" s="1025">
        <f>[2]детал!G706+[2]детал!H706</f>
        <v>24</v>
      </c>
      <c r="M19" s="1048">
        <f>[2]детал!G804+[2]детал!H804</f>
        <v>25</v>
      </c>
      <c r="N19" s="1032">
        <f t="shared" si="2"/>
        <v>76</v>
      </c>
      <c r="O19" s="1035">
        <f>[2]детал!G902+[2]детал!H902</f>
        <v>26</v>
      </c>
      <c r="P19" s="1014">
        <f>[2]детал!G1000+[2]детал!H1000</f>
        <v>26</v>
      </c>
      <c r="Q19" s="1011">
        <f>[2]детал!G1098+[2]детал!H1098</f>
        <v>26</v>
      </c>
      <c r="R19" s="1027">
        <f t="shared" si="0"/>
        <v>78</v>
      </c>
      <c r="S19" s="1045">
        <f t="shared" si="4"/>
        <v>308</v>
      </c>
      <c r="T19" s="1023" t="s">
        <v>289</v>
      </c>
      <c r="U19" s="989">
        <v>16</v>
      </c>
    </row>
    <row r="20" spans="1:21">
      <c r="A20" s="989">
        <v>17</v>
      </c>
      <c r="B20" s="1039" t="s">
        <v>305</v>
      </c>
      <c r="C20" s="1024">
        <f>[2]детал!G21+[2]детал!H21</f>
        <v>2</v>
      </c>
      <c r="D20" s="1044">
        <f>[2]детал!G119+[2]детал!H119</f>
        <v>2</v>
      </c>
      <c r="E20" s="1026">
        <f>[2]детал!G217+[2]детал!H217</f>
        <v>2</v>
      </c>
      <c r="F20" s="1027">
        <f t="shared" si="3"/>
        <v>6</v>
      </c>
      <c r="G20" s="1024">
        <v>1</v>
      </c>
      <c r="H20" s="1025">
        <f>[2]детал!G413+[2]детал!H413</f>
        <v>3</v>
      </c>
      <c r="I20" s="1026">
        <f>[2]детал!G511+[2]детал!H511</f>
        <v>2</v>
      </c>
      <c r="J20" s="1029">
        <f t="shared" si="1"/>
        <v>6</v>
      </c>
      <c r="K20" s="1030">
        <f>[2]детал!G609+[2]детал!H609</f>
        <v>4</v>
      </c>
      <c r="L20" s="1025">
        <f>[2]детал!G707+[2]детал!H707</f>
        <v>233</v>
      </c>
      <c r="M20" s="1048">
        <f>[2]детал!G805+[2]детал!H805</f>
        <v>2</v>
      </c>
      <c r="N20" s="1032">
        <f t="shared" si="2"/>
        <v>239</v>
      </c>
      <c r="O20" s="1035">
        <f>[2]детал!G903+[2]детал!H903</f>
        <v>2</v>
      </c>
      <c r="P20" s="1014">
        <f>[2]детал!G1001+[2]детал!H1001</f>
        <v>2</v>
      </c>
      <c r="Q20" s="1011">
        <f>[2]детал!G1099+[2]детал!H1099</f>
        <v>2</v>
      </c>
      <c r="R20" s="1027">
        <f t="shared" si="0"/>
        <v>6</v>
      </c>
      <c r="S20" s="1045">
        <f t="shared" si="4"/>
        <v>257</v>
      </c>
      <c r="T20" s="1023" t="s">
        <v>289</v>
      </c>
      <c r="U20" s="989">
        <v>17</v>
      </c>
    </row>
    <row r="21" spans="1:21">
      <c r="A21" s="989">
        <v>18</v>
      </c>
      <c r="B21" s="1039" t="s">
        <v>306</v>
      </c>
      <c r="C21" s="1024">
        <f>[2]детал!G22+[2]детал!H22</f>
        <v>2</v>
      </c>
      <c r="D21" s="1044">
        <f>[2]детал!G120+[2]детал!H120</f>
        <v>2</v>
      </c>
      <c r="E21" s="1026">
        <f>[2]детал!G218+[2]детал!H218</f>
        <v>1</v>
      </c>
      <c r="F21" s="1027">
        <f t="shared" si="3"/>
        <v>5</v>
      </c>
      <c r="G21" s="1024">
        <v>2</v>
      </c>
      <c r="H21" s="1025">
        <f>[2]детал!G414+[2]детал!H414</f>
        <v>1</v>
      </c>
      <c r="I21" s="1026">
        <f>[2]детал!G512+[2]детал!H512</f>
        <v>2</v>
      </c>
      <c r="J21" s="1029">
        <f t="shared" si="1"/>
        <v>5</v>
      </c>
      <c r="K21" s="1030">
        <f>[2]детал!G610+[2]детал!H610</f>
        <v>2</v>
      </c>
      <c r="L21" s="1025">
        <f>[2]детал!G708+[2]детал!H708</f>
        <v>1</v>
      </c>
      <c r="M21" s="1048">
        <f>[2]детал!G806+[2]детал!H806</f>
        <v>2</v>
      </c>
      <c r="N21" s="1032">
        <f t="shared" si="2"/>
        <v>5</v>
      </c>
      <c r="O21" s="1035">
        <f>[2]детал!G904+[2]детал!H904</f>
        <v>2</v>
      </c>
      <c r="P21" s="1014">
        <f>[2]детал!G1002+[2]детал!H1002</f>
        <v>1</v>
      </c>
      <c r="Q21" s="1011">
        <f>[2]детал!G1100+[2]детал!H1100</f>
        <v>2</v>
      </c>
      <c r="R21" s="1027">
        <f t="shared" si="0"/>
        <v>5</v>
      </c>
      <c r="S21" s="1045">
        <f t="shared" si="4"/>
        <v>20</v>
      </c>
      <c r="T21" s="1023" t="s">
        <v>289</v>
      </c>
      <c r="U21" s="989">
        <v>18</v>
      </c>
    </row>
    <row r="22" spans="1:21">
      <c r="A22" s="1007">
        <v>19</v>
      </c>
      <c r="B22" s="1043" t="s">
        <v>307</v>
      </c>
      <c r="C22" s="1024">
        <f>[2]детал!G23+[2]детал!H23</f>
        <v>2263</v>
      </c>
      <c r="D22" s="1044">
        <f>[2]детал!G121+[2]детал!H121</f>
        <v>2122</v>
      </c>
      <c r="E22" s="1026">
        <f>[2]детал!G219+[2]детал!H219</f>
        <v>226</v>
      </c>
      <c r="F22" s="1027">
        <f t="shared" si="3"/>
        <v>4611</v>
      </c>
      <c r="G22" s="1024">
        <v>53</v>
      </c>
      <c r="H22" s="1025">
        <f>[2]детал!G415+[2]детал!H415</f>
        <v>55</v>
      </c>
      <c r="I22" s="1026">
        <f>[2]детал!G513+[2]детал!H513</f>
        <v>52</v>
      </c>
      <c r="J22" s="1029">
        <f t="shared" si="1"/>
        <v>160</v>
      </c>
      <c r="K22" s="1030">
        <f>[2]детал!G611+[2]детал!H611</f>
        <v>71</v>
      </c>
      <c r="L22" s="1025">
        <f>[2]детал!G709+[2]детал!H709</f>
        <v>555</v>
      </c>
      <c r="M22" s="1048">
        <f>[2]детал!G807+[2]детал!H807</f>
        <v>48</v>
      </c>
      <c r="N22" s="1032">
        <f t="shared" si="2"/>
        <v>674</v>
      </c>
      <c r="O22" s="1035">
        <f>[2]детал!G905+[2]детал!H905</f>
        <v>80</v>
      </c>
      <c r="P22" s="1014">
        <f>[2]детал!G1003+[2]детал!H1003</f>
        <v>956</v>
      </c>
      <c r="Q22" s="1011">
        <f>[2]детал!G1101+[2]детал!H1101</f>
        <v>2164</v>
      </c>
      <c r="R22" s="1027">
        <f t="shared" si="0"/>
        <v>3200</v>
      </c>
      <c r="S22" s="1045">
        <f t="shared" si="4"/>
        <v>8645</v>
      </c>
      <c r="T22" s="1023" t="s">
        <v>289</v>
      </c>
      <c r="U22" s="989">
        <v>19</v>
      </c>
    </row>
    <row r="23" spans="1:21" s="1046" customFormat="1">
      <c r="A23" s="1007">
        <v>20</v>
      </c>
      <c r="B23" s="1043" t="s">
        <v>308</v>
      </c>
      <c r="C23" s="1024">
        <f>[2]детал!G24+[2]детал!H24</f>
        <v>1168</v>
      </c>
      <c r="D23" s="1025">
        <f>[2]детал!G122+[2]детал!H122</f>
        <v>1098</v>
      </c>
      <c r="E23" s="1026">
        <f>[2]детал!G220+[2]детал!H220</f>
        <v>158</v>
      </c>
      <c r="F23" s="1027">
        <f t="shared" si="3"/>
        <v>2424</v>
      </c>
      <c r="G23" s="1024">
        <v>28</v>
      </c>
      <c r="H23" s="1025">
        <f>[2]детал!G416+[2]детал!H416</f>
        <v>28</v>
      </c>
      <c r="I23" s="1026">
        <f>[2]детал!G514+[2]детал!H514</f>
        <v>28</v>
      </c>
      <c r="J23" s="1029">
        <f t="shared" si="1"/>
        <v>84</v>
      </c>
      <c r="K23" s="1030">
        <f>[2]детал!G612+[2]детал!H612</f>
        <v>32</v>
      </c>
      <c r="L23" s="1025">
        <f>[2]детал!G710+[2]детал!H710</f>
        <v>27</v>
      </c>
      <c r="M23" s="1048">
        <f>[2]детал!G808+[2]детал!H808</f>
        <v>33</v>
      </c>
      <c r="N23" s="1032">
        <f t="shared" si="2"/>
        <v>92</v>
      </c>
      <c r="O23" s="1035">
        <f>[2]детал!G906+[2]детал!H906</f>
        <v>39</v>
      </c>
      <c r="P23" s="1014">
        <f>[2]детал!G1004+[2]детал!H1004</f>
        <v>483</v>
      </c>
      <c r="Q23" s="1011">
        <f>[2]детал!G1102+[2]детал!H1102</f>
        <v>1167</v>
      </c>
      <c r="R23" s="1027">
        <f t="shared" si="0"/>
        <v>1689</v>
      </c>
      <c r="S23" s="1045">
        <f t="shared" si="4"/>
        <v>4289</v>
      </c>
      <c r="T23" s="1023" t="s">
        <v>289</v>
      </c>
      <c r="U23" s="989">
        <v>20</v>
      </c>
    </row>
    <row r="24" spans="1:21">
      <c r="A24" s="989">
        <v>21</v>
      </c>
      <c r="B24" s="1043" t="s">
        <v>309</v>
      </c>
      <c r="C24" s="1024">
        <f>[2]детал!G25+[2]детал!H25</f>
        <v>1333</v>
      </c>
      <c r="D24" s="1025">
        <f>[2]детал!G123+[2]детал!H123</f>
        <v>1229</v>
      </c>
      <c r="E24" s="1026">
        <f>[2]детал!G221+[2]детал!H221</f>
        <v>138</v>
      </c>
      <c r="F24" s="1027">
        <f t="shared" si="3"/>
        <v>2700</v>
      </c>
      <c r="G24" s="1024">
        <v>36</v>
      </c>
      <c r="H24" s="1025">
        <f>[2]детал!G417+[2]детал!H417</f>
        <v>35</v>
      </c>
      <c r="I24" s="1026">
        <f>[2]детал!G515+[2]детал!H515</f>
        <v>34</v>
      </c>
      <c r="J24" s="1029">
        <f t="shared" si="1"/>
        <v>105</v>
      </c>
      <c r="K24" s="1030">
        <f>[2]детал!G613+[2]детал!H613</f>
        <v>35</v>
      </c>
      <c r="L24" s="1025">
        <f>[2]детал!G711+[2]детал!H711</f>
        <v>432</v>
      </c>
      <c r="M24" s="1049">
        <f>[2]детал!G809+[2]детал!H809</f>
        <v>34</v>
      </c>
      <c r="N24" s="1032">
        <f t="shared" si="2"/>
        <v>501</v>
      </c>
      <c r="O24" s="1020">
        <f>[2]детал!G907+[2]детал!H907</f>
        <v>52</v>
      </c>
      <c r="P24" s="1014">
        <f>[2]детал!G1005+[2]детал!H1005</f>
        <v>599</v>
      </c>
      <c r="Q24" s="1011">
        <f>[2]детал!G1103+[2]детал!H1103</f>
        <v>1370</v>
      </c>
      <c r="R24" s="1027">
        <f t="shared" si="0"/>
        <v>2021</v>
      </c>
      <c r="S24" s="1045">
        <f t="shared" si="4"/>
        <v>5327</v>
      </c>
      <c r="T24" s="1023" t="s">
        <v>289</v>
      </c>
      <c r="U24" s="989">
        <v>21</v>
      </c>
    </row>
    <row r="25" spans="1:21">
      <c r="A25" s="1007">
        <v>22</v>
      </c>
      <c r="B25" s="1043" t="s">
        <v>310</v>
      </c>
      <c r="C25" s="1024">
        <f>[2]детал!G26+[2]детал!H26</f>
        <v>2520</v>
      </c>
      <c r="D25" s="1025">
        <f>[2]детал!G124+[2]детал!H124</f>
        <v>2359</v>
      </c>
      <c r="E25" s="1026">
        <f>[2]детал!G222+[2]детал!H222</f>
        <v>312</v>
      </c>
      <c r="F25" s="1027">
        <f t="shared" si="3"/>
        <v>5191</v>
      </c>
      <c r="G25" s="1028">
        <v>36</v>
      </c>
      <c r="H25" s="1025">
        <f>[2]детал!G418+[2]детал!H418</f>
        <v>37</v>
      </c>
      <c r="I25" s="1026">
        <f>[2]детал!G516+[2]детал!H516</f>
        <v>36</v>
      </c>
      <c r="J25" s="1029">
        <f t="shared" si="1"/>
        <v>109</v>
      </c>
      <c r="K25" s="1030">
        <f>[2]детал!G614+[2]детал!H614</f>
        <v>37</v>
      </c>
      <c r="L25" s="1025">
        <f>[2]детал!G712+[2]детал!H712</f>
        <v>36</v>
      </c>
      <c r="M25" s="1031">
        <f>[2]детал!G810+[2]детал!H810</f>
        <v>37</v>
      </c>
      <c r="N25" s="1032">
        <f t="shared" si="2"/>
        <v>110</v>
      </c>
      <c r="O25" s="1020">
        <f>[2]детал!G908+[2]детал!H908</f>
        <v>38</v>
      </c>
      <c r="P25" s="1014">
        <f>[2]детал!G1006+[2]детал!H1006</f>
        <v>1200</v>
      </c>
      <c r="Q25" s="1011">
        <f>[2]детал!G1104+[2]детал!H1104</f>
        <v>2517</v>
      </c>
      <c r="R25" s="1027">
        <f t="shared" si="0"/>
        <v>3755</v>
      </c>
      <c r="S25" s="1034">
        <f t="shared" si="4"/>
        <v>9165</v>
      </c>
      <c r="T25" s="1023" t="s">
        <v>289</v>
      </c>
      <c r="U25" s="989">
        <v>22</v>
      </c>
    </row>
    <row r="26" spans="1:21">
      <c r="A26" s="1007">
        <v>23</v>
      </c>
      <c r="B26" s="1039" t="s">
        <v>311</v>
      </c>
      <c r="C26" s="1024">
        <f>[2]детал!G27+[2]детал!H27</f>
        <v>4450</v>
      </c>
      <c r="D26" s="1025">
        <f>[2]детал!G125+[2]детал!H125</f>
        <v>4235</v>
      </c>
      <c r="E26" s="1026">
        <f>[2]детал!G223+[2]детал!H223</f>
        <v>469</v>
      </c>
      <c r="F26" s="1027">
        <f t="shared" si="3"/>
        <v>9154</v>
      </c>
      <c r="G26" s="1024">
        <v>89</v>
      </c>
      <c r="H26" s="1025">
        <f>[2]детал!G419+[2]детал!H419</f>
        <v>92</v>
      </c>
      <c r="I26" s="1026">
        <f>[2]детал!G517+[2]детал!H517</f>
        <v>89</v>
      </c>
      <c r="J26" s="1029">
        <f t="shared" si="1"/>
        <v>270</v>
      </c>
      <c r="K26" s="1030">
        <f>[2]детал!G615+[2]детал!H615</f>
        <v>1433</v>
      </c>
      <c r="L26" s="1025">
        <f>[2]детал!G713+[2]детал!H713</f>
        <v>2500</v>
      </c>
      <c r="M26" s="1031">
        <f>[2]детал!G811+[2]детал!H811</f>
        <v>45</v>
      </c>
      <c r="N26" s="1032">
        <f>SUM(K26:M26)</f>
        <v>3978</v>
      </c>
      <c r="O26" s="1020">
        <f>[2]детал!G909+[2]детал!H909</f>
        <v>32</v>
      </c>
      <c r="P26" s="1014">
        <f>[2]детал!G1007+[2]детал!H1007</f>
        <v>1729</v>
      </c>
      <c r="Q26" s="1011">
        <f>[2]детал!G1105+[2]детал!H1105</f>
        <v>4229</v>
      </c>
      <c r="R26" s="1027">
        <f t="shared" si="0"/>
        <v>5990</v>
      </c>
      <c r="S26" s="1034">
        <f t="shared" si="4"/>
        <v>19392</v>
      </c>
      <c r="T26" s="1023" t="s">
        <v>289</v>
      </c>
      <c r="U26" s="989">
        <v>23</v>
      </c>
    </row>
    <row r="27" spans="1:21">
      <c r="A27" s="1007">
        <v>24</v>
      </c>
      <c r="B27" s="1039" t="s">
        <v>312</v>
      </c>
      <c r="C27" s="1024">
        <f>[2]детал!G28+[2]детал!H28</f>
        <v>70</v>
      </c>
      <c r="D27" s="1040">
        <f>[2]детал!G126+[2]детал!H126</f>
        <v>65</v>
      </c>
      <c r="E27" s="1026">
        <f>[2]детал!G224+[2]детал!H224</f>
        <v>70</v>
      </c>
      <c r="F27" s="1027">
        <f t="shared" si="3"/>
        <v>205</v>
      </c>
      <c r="G27" s="1024">
        <v>68</v>
      </c>
      <c r="H27" s="1025">
        <f>[2]детал!G420+[2]детал!H420</f>
        <v>585</v>
      </c>
      <c r="I27" s="1026">
        <f>[2]детал!G518+[2]детал!H518</f>
        <v>97</v>
      </c>
      <c r="J27" s="1029">
        <f t="shared" si="1"/>
        <v>750</v>
      </c>
      <c r="K27" s="1030">
        <f>[2]детал!G616+[2]детал!H616</f>
        <v>69</v>
      </c>
      <c r="L27" s="1025">
        <f>[2]детал!G714+[2]детал!H714</f>
        <v>615</v>
      </c>
      <c r="M27" s="1031">
        <f>[2]детал!G812+[2]детал!H812</f>
        <v>1322</v>
      </c>
      <c r="N27" s="1032">
        <f t="shared" si="2"/>
        <v>2006</v>
      </c>
      <c r="O27" s="1020">
        <f>[2]детал!G910+[2]детал!H910</f>
        <v>875</v>
      </c>
      <c r="P27" s="1014">
        <f>[2]детал!G1008+[2]детал!H1008</f>
        <v>68</v>
      </c>
      <c r="Q27" s="1011">
        <f>[2]детал!G1106+[2]детал!H1106</f>
        <v>70</v>
      </c>
      <c r="R27" s="1027">
        <f t="shared" si="0"/>
        <v>1013</v>
      </c>
      <c r="S27" s="1034">
        <f t="shared" si="4"/>
        <v>3974</v>
      </c>
      <c r="T27" s="1023" t="s">
        <v>289</v>
      </c>
      <c r="U27" s="989">
        <v>24</v>
      </c>
    </row>
    <row r="28" spans="1:21">
      <c r="A28" s="989">
        <v>25</v>
      </c>
      <c r="B28" s="1050" t="s">
        <v>313</v>
      </c>
      <c r="C28" s="1024">
        <f>[2]детал!G29+[2]детал!H29</f>
        <v>1123</v>
      </c>
      <c r="D28" s="1025">
        <f>[2]детал!G127+[2]детал!H127</f>
        <v>770</v>
      </c>
      <c r="E28" s="1026">
        <f>[2]детал!G225+[2]детал!H225</f>
        <v>44</v>
      </c>
      <c r="F28" s="1027">
        <f t="shared" si="3"/>
        <v>1937</v>
      </c>
      <c r="G28" s="1028">
        <v>42</v>
      </c>
      <c r="H28" s="1025">
        <f>[2]детал!G421+[2]детал!H421</f>
        <v>44</v>
      </c>
      <c r="I28" s="1026">
        <f>[2]детал!G519+[2]детал!H519</f>
        <v>42</v>
      </c>
      <c r="J28" s="1029">
        <f t="shared" si="1"/>
        <v>128</v>
      </c>
      <c r="K28" s="1030">
        <f>[2]детал!G617+[2]детал!H617</f>
        <v>43</v>
      </c>
      <c r="L28" s="1025">
        <f>[2]детал!G715+[2]детал!H715</f>
        <v>44</v>
      </c>
      <c r="M28" s="1031">
        <f>[2]детал!G813+[2]детал!H813</f>
        <v>42</v>
      </c>
      <c r="N28" s="1032">
        <f t="shared" si="2"/>
        <v>129</v>
      </c>
      <c r="O28" s="1020">
        <f>[2]детал!G911+[2]детал!H911</f>
        <v>71</v>
      </c>
      <c r="P28" s="1014">
        <f>[2]детал!G1009+[2]детал!H1009</f>
        <v>630</v>
      </c>
      <c r="Q28" s="1011">
        <f>[2]детал!G1107+[2]детал!H1107</f>
        <v>1403</v>
      </c>
      <c r="R28" s="1027">
        <f t="shared" si="0"/>
        <v>2104</v>
      </c>
      <c r="S28" s="1034">
        <f t="shared" si="4"/>
        <v>4298</v>
      </c>
      <c r="T28" s="1023" t="s">
        <v>289</v>
      </c>
      <c r="U28" s="989">
        <v>25</v>
      </c>
    </row>
    <row r="29" spans="1:21">
      <c r="A29" s="989">
        <v>26</v>
      </c>
      <c r="B29" s="1043" t="s">
        <v>314</v>
      </c>
      <c r="C29" s="1051">
        <f>[2]Отч2!D11</f>
        <v>4965</v>
      </c>
      <c r="D29" s="1040">
        <f>[2]Отч2!D36</f>
        <v>4677</v>
      </c>
      <c r="E29" s="1026">
        <f>[2]Отч2!D62</f>
        <v>271</v>
      </c>
      <c r="F29" s="1027">
        <f t="shared" si="3"/>
        <v>9913</v>
      </c>
      <c r="G29" s="1051">
        <v>39</v>
      </c>
      <c r="H29" s="1052">
        <f>[2]Отч2!D114</f>
        <v>41</v>
      </c>
      <c r="I29" s="1053">
        <f>[2]Отч2!D140</f>
        <v>54</v>
      </c>
      <c r="J29" s="1029">
        <f t="shared" si="1"/>
        <v>134</v>
      </c>
      <c r="K29" s="1054">
        <f>[2]Отч2!D166</f>
        <v>83</v>
      </c>
      <c r="L29" s="1040">
        <f>[2]Отч2!D193</f>
        <v>41</v>
      </c>
      <c r="M29" s="1055">
        <f>[2]Отч2!D218</f>
        <v>40</v>
      </c>
      <c r="N29" s="1032">
        <f t="shared" si="2"/>
        <v>164</v>
      </c>
      <c r="O29" s="1033">
        <f>[2]Отч2!D243</f>
        <v>41</v>
      </c>
      <c r="P29" s="1040">
        <f>[2]Отч2!D269</f>
        <v>2356</v>
      </c>
      <c r="Q29" s="1053">
        <f>[2]Отч2!D294</f>
        <v>4993</v>
      </c>
      <c r="R29" s="1027">
        <f t="shared" si="0"/>
        <v>7390</v>
      </c>
      <c r="S29" s="1034">
        <f t="shared" si="4"/>
        <v>17601</v>
      </c>
      <c r="T29" s="1056" t="s">
        <v>315</v>
      </c>
      <c r="U29" s="989">
        <v>26</v>
      </c>
    </row>
    <row r="30" spans="1:21">
      <c r="A30" s="989">
        <v>27</v>
      </c>
      <c r="B30" s="1057" t="s">
        <v>316</v>
      </c>
      <c r="C30" s="1024">
        <f>[2]детал!G30+[2]детал!H30</f>
        <v>1590</v>
      </c>
      <c r="D30" s="1025">
        <f>[2]детал!G128+[2]детал!H128</f>
        <v>1509</v>
      </c>
      <c r="E30" s="1058">
        <f>[2]детал!G226+[2]детал!H226</f>
        <v>248</v>
      </c>
      <c r="F30" s="1027">
        <f t="shared" si="3"/>
        <v>3347</v>
      </c>
      <c r="G30" s="1028">
        <v>112</v>
      </c>
      <c r="H30" s="1025">
        <f>[2]детал!G422+[2]детал!H422</f>
        <v>122</v>
      </c>
      <c r="I30" s="1053">
        <f>[2]детал!G520+[2]детал!H520</f>
        <v>565</v>
      </c>
      <c r="J30" s="1029">
        <f t="shared" si="1"/>
        <v>799</v>
      </c>
      <c r="K30" s="1030">
        <f>[2]детал!G618+[2]детал!H618</f>
        <v>1822</v>
      </c>
      <c r="L30" s="1025">
        <f>[2]детал!G716+[2]детал!H716</f>
        <v>1150</v>
      </c>
      <c r="M30" s="1031">
        <f>[2]детал!G814+[2]детал!H814</f>
        <v>955</v>
      </c>
      <c r="N30" s="1032">
        <f t="shared" si="2"/>
        <v>3927</v>
      </c>
      <c r="O30" s="1020">
        <f>[2]детал!G912+[2]детал!H912</f>
        <v>116</v>
      </c>
      <c r="P30" s="1052">
        <f>[2]детал!G1010+[2]детал!H1010</f>
        <v>765</v>
      </c>
      <c r="Q30" s="1026">
        <f>[2]детал!G1108+[2]детал!H1108</f>
        <v>1516</v>
      </c>
      <c r="R30" s="1027">
        <f t="shared" si="0"/>
        <v>2397</v>
      </c>
      <c r="S30" s="1034">
        <f t="shared" si="4"/>
        <v>10470</v>
      </c>
      <c r="T30" s="1023" t="s">
        <v>289</v>
      </c>
      <c r="U30" s="989">
        <v>27</v>
      </c>
    </row>
    <row r="31" spans="1:21">
      <c r="A31" s="1007">
        <v>28</v>
      </c>
      <c r="B31" s="1057" t="s">
        <v>317</v>
      </c>
      <c r="C31" s="1024">
        <f>[2]детал!G31+[2]детал!H31</f>
        <v>1308</v>
      </c>
      <c r="D31" s="1025">
        <f>[2]детал!G129+[2]детал!H129</f>
        <v>1214</v>
      </c>
      <c r="E31" s="1058">
        <f>[2]детал!G227+[2]детал!H227</f>
        <v>151</v>
      </c>
      <c r="F31" s="1027">
        <f t="shared" si="3"/>
        <v>2673</v>
      </c>
      <c r="G31" s="1024">
        <v>49</v>
      </c>
      <c r="H31" s="1025">
        <f>[2]детал!G423+[2]детал!H423</f>
        <v>47</v>
      </c>
      <c r="I31" s="1053">
        <f>[2]детал!G521+[2]детал!H521</f>
        <v>37</v>
      </c>
      <c r="J31" s="1029">
        <f t="shared" si="1"/>
        <v>133</v>
      </c>
      <c r="K31" s="1030">
        <f>[2]детал!G619+[2]детал!H619</f>
        <v>37</v>
      </c>
      <c r="L31" s="1025">
        <f>[2]детал!G717+[2]детал!H717</f>
        <v>159</v>
      </c>
      <c r="M31" s="1031">
        <f>[2]детал!G815+[2]детал!H815</f>
        <v>33</v>
      </c>
      <c r="N31" s="1032">
        <f t="shared" si="2"/>
        <v>229</v>
      </c>
      <c r="O31" s="1020">
        <f>[2]детал!G913+[2]детал!H913</f>
        <v>34</v>
      </c>
      <c r="P31" s="1052">
        <f>[2]детал!G1011+[2]детал!H1011</f>
        <v>568</v>
      </c>
      <c r="Q31" s="1026">
        <f>[2]детал!G1109+[2]детал!H1109</f>
        <v>1283</v>
      </c>
      <c r="R31" s="1027">
        <f t="shared" si="0"/>
        <v>1885</v>
      </c>
      <c r="S31" s="1034">
        <f t="shared" si="4"/>
        <v>4920</v>
      </c>
      <c r="T31" s="1023" t="s">
        <v>289</v>
      </c>
      <c r="U31" s="989">
        <v>28</v>
      </c>
    </row>
    <row r="32" spans="1:21">
      <c r="A32" s="1007">
        <v>29</v>
      </c>
      <c r="B32" s="1057" t="s">
        <v>318</v>
      </c>
      <c r="C32" s="1024">
        <f>[2]детал!G32+[2]детал!H32</f>
        <v>4681</v>
      </c>
      <c r="D32" s="1025">
        <f>[2]детал!G130+[2]детал!H130</f>
        <v>4308</v>
      </c>
      <c r="E32" s="1058">
        <f>[2]детал!G228+[2]детал!H228</f>
        <v>385</v>
      </c>
      <c r="F32" s="1027">
        <f t="shared" si="3"/>
        <v>9374</v>
      </c>
      <c r="G32" s="1028">
        <v>29</v>
      </c>
      <c r="H32" s="1025">
        <f>[2]детал!G424+[2]детал!H424</f>
        <v>30</v>
      </c>
      <c r="I32" s="1053">
        <f>[2]детал!G522+[2]детал!H522</f>
        <v>29</v>
      </c>
      <c r="J32" s="1029">
        <f t="shared" si="1"/>
        <v>88</v>
      </c>
      <c r="K32" s="1030">
        <f>[2]детал!G620+[2]детал!H620</f>
        <v>29</v>
      </c>
      <c r="L32" s="1025">
        <f>[2]детал!G718+[2]детал!H718</f>
        <v>1021</v>
      </c>
      <c r="M32" s="1031">
        <f>[2]детал!G816+[2]детал!H816</f>
        <v>21</v>
      </c>
      <c r="N32" s="1032">
        <f t="shared" si="2"/>
        <v>1071</v>
      </c>
      <c r="O32" s="1020">
        <f>[2]детал!G914+[2]детал!H914</f>
        <v>22</v>
      </c>
      <c r="P32" s="1052">
        <f>[2]детал!G1012+[2]детал!H1012</f>
        <v>1432</v>
      </c>
      <c r="Q32" s="1026">
        <f>[2]детал!G1110+[2]детал!H1110</f>
        <v>3205</v>
      </c>
      <c r="R32" s="1027">
        <f t="shared" si="0"/>
        <v>4659</v>
      </c>
      <c r="S32" s="1034">
        <f t="shared" si="4"/>
        <v>15192</v>
      </c>
      <c r="T32" s="1023" t="s">
        <v>289</v>
      </c>
      <c r="U32" s="989">
        <v>29</v>
      </c>
    </row>
    <row r="33" spans="1:21">
      <c r="A33" s="989">
        <v>30</v>
      </c>
      <c r="B33" s="1057" t="s">
        <v>319</v>
      </c>
      <c r="C33" s="1024">
        <f>[2]детал!G33+[2]детал!H33</f>
        <v>1255</v>
      </c>
      <c r="D33" s="1025">
        <f>[2]детал!G131+[2]детал!H131</f>
        <v>1148</v>
      </c>
      <c r="E33" s="1058">
        <f>[2]детал!G229+[2]детал!H229</f>
        <v>266</v>
      </c>
      <c r="F33" s="1027">
        <f t="shared" si="3"/>
        <v>2669</v>
      </c>
      <c r="G33" s="1024">
        <v>70</v>
      </c>
      <c r="H33" s="1025">
        <f>[2]детал!G425+[2]детал!H425</f>
        <v>85</v>
      </c>
      <c r="I33" s="1053">
        <f>[2]детал!G523+[2]детал!H523</f>
        <v>90</v>
      </c>
      <c r="J33" s="1029">
        <f t="shared" si="1"/>
        <v>245</v>
      </c>
      <c r="K33" s="1030">
        <f>[2]детал!G621+[2]детал!H621</f>
        <v>1299</v>
      </c>
      <c r="L33" s="1025">
        <f>[2]детал!G719+[2]детал!H719</f>
        <v>1078</v>
      </c>
      <c r="M33" s="1031">
        <f>[2]детал!G817+[2]детал!H817</f>
        <v>442</v>
      </c>
      <c r="N33" s="1032">
        <f t="shared" si="2"/>
        <v>2819</v>
      </c>
      <c r="O33" s="1020">
        <f>[2]детал!G915+[2]детал!H915</f>
        <v>85</v>
      </c>
      <c r="P33" s="1052">
        <f>[2]детал!G1013+[2]детал!H1013</f>
        <v>498</v>
      </c>
      <c r="Q33" s="1026">
        <f>[2]детал!G1111+[2]детал!H1111</f>
        <v>1180</v>
      </c>
      <c r="R33" s="1027">
        <f t="shared" si="0"/>
        <v>1763</v>
      </c>
      <c r="S33" s="1034">
        <f t="shared" si="4"/>
        <v>7496</v>
      </c>
      <c r="T33" s="1023" t="s">
        <v>289</v>
      </c>
      <c r="U33" s="989">
        <v>30</v>
      </c>
    </row>
    <row r="34" spans="1:21">
      <c r="A34" s="989">
        <v>31</v>
      </c>
      <c r="B34" s="1023" t="s">
        <v>320</v>
      </c>
      <c r="C34" s="1024">
        <f>[2]детал!G34+[2]детал!H34</f>
        <v>40</v>
      </c>
      <c r="D34" s="1025">
        <f>[2]детал!G132+[2]детал!H132</f>
        <v>38</v>
      </c>
      <c r="E34" s="1058">
        <f>[2]детал!G230+[2]детал!H230</f>
        <v>40</v>
      </c>
      <c r="F34" s="1027">
        <f t="shared" si="3"/>
        <v>118</v>
      </c>
      <c r="G34" s="1028">
        <v>38</v>
      </c>
      <c r="H34" s="1025">
        <f>[2]детал!G426+[2]детал!H426</f>
        <v>41</v>
      </c>
      <c r="I34" s="1053">
        <f>[2]детал!G524+[2]детал!H524</f>
        <v>38</v>
      </c>
      <c r="J34" s="1029">
        <f t="shared" si="1"/>
        <v>117</v>
      </c>
      <c r="K34" s="1030">
        <f>[2]детал!G622+[2]детал!H622</f>
        <v>40</v>
      </c>
      <c r="L34" s="1025">
        <f>[2]детал!G720+[2]детал!H720</f>
        <v>40</v>
      </c>
      <c r="M34" s="1031">
        <f>[2]детал!G818+[2]детал!H818</f>
        <v>38</v>
      </c>
      <c r="N34" s="1032">
        <f t="shared" si="2"/>
        <v>118</v>
      </c>
      <c r="O34" s="1020">
        <f>[2]детал!G916+[2]детал!H916</f>
        <v>39</v>
      </c>
      <c r="P34" s="1052">
        <f>[2]детал!G1014+[2]детал!H1014</f>
        <v>39</v>
      </c>
      <c r="Q34" s="1026">
        <f>[2]детал!G1112+[2]детал!H1112</f>
        <v>40</v>
      </c>
      <c r="R34" s="1027">
        <f t="shared" si="0"/>
        <v>118</v>
      </c>
      <c r="S34" s="1034">
        <f t="shared" si="4"/>
        <v>471</v>
      </c>
      <c r="T34" s="1023" t="s">
        <v>289</v>
      </c>
      <c r="U34" s="989">
        <v>31</v>
      </c>
    </row>
    <row r="35" spans="1:21">
      <c r="A35" s="989">
        <v>32</v>
      </c>
      <c r="B35" s="1057" t="s">
        <v>321</v>
      </c>
      <c r="C35" s="1024">
        <f>[2]детал!G35+[2]детал!H35</f>
        <v>1534</v>
      </c>
      <c r="D35" s="1025">
        <f>[2]детал!G133+[2]детал!H133</f>
        <v>1431</v>
      </c>
      <c r="E35" s="1058">
        <f>[2]детал!G231+[2]детал!H231</f>
        <v>173</v>
      </c>
      <c r="F35" s="1027">
        <f t="shared" si="3"/>
        <v>3138</v>
      </c>
      <c r="G35" s="1024">
        <v>42</v>
      </c>
      <c r="H35" s="1025">
        <f>[2]детал!G427+[2]детал!H427</f>
        <v>43</v>
      </c>
      <c r="I35" s="1053">
        <f>[2]детал!G525+[2]детал!H525</f>
        <v>42</v>
      </c>
      <c r="J35" s="1029">
        <f t="shared" si="1"/>
        <v>127</v>
      </c>
      <c r="K35" s="1030">
        <f>[2]детал!G623+[2]детал!H623</f>
        <v>44</v>
      </c>
      <c r="L35" s="1025">
        <f>[2]детал!G721+[2]детал!H721</f>
        <v>50</v>
      </c>
      <c r="M35" s="1031">
        <f>[2]детал!G819+[2]детал!H819</f>
        <v>42</v>
      </c>
      <c r="N35" s="1032">
        <f t="shared" si="2"/>
        <v>136</v>
      </c>
      <c r="O35" s="1020">
        <f>[2]детал!G917+[2]детал!H917</f>
        <v>44</v>
      </c>
      <c r="P35" s="1052">
        <f>[2]детал!G1015+[2]детал!H1015</f>
        <v>587</v>
      </c>
      <c r="Q35" s="1026">
        <f>[2]детал!G1113+[2]детал!H1113</f>
        <v>1372</v>
      </c>
      <c r="R35" s="1027">
        <f t="shared" si="0"/>
        <v>2003</v>
      </c>
      <c r="S35" s="1034">
        <f t="shared" si="4"/>
        <v>5404</v>
      </c>
      <c r="T35" s="1023" t="s">
        <v>289</v>
      </c>
      <c r="U35" s="989">
        <v>32</v>
      </c>
    </row>
    <row r="36" spans="1:21">
      <c r="A36" s="989">
        <v>33</v>
      </c>
      <c r="B36" s="1023" t="s">
        <v>322</v>
      </c>
      <c r="C36" s="1024">
        <f>[2]детал!G36+[2]детал!H36</f>
        <v>778</v>
      </c>
      <c r="D36" s="1025">
        <f>[2]детал!G134+[2]детал!H134</f>
        <v>733</v>
      </c>
      <c r="E36" s="1058">
        <f>[2]детал!G232+[2]детал!H232</f>
        <v>80</v>
      </c>
      <c r="F36" s="1027">
        <f t="shared" si="3"/>
        <v>1591</v>
      </c>
      <c r="G36" s="1028">
        <v>40</v>
      </c>
      <c r="H36" s="1025">
        <f>[2]детал!G428+[2]детал!H428</f>
        <v>43</v>
      </c>
      <c r="I36" s="1053">
        <f>[2]детал!G526+[2]детал!H526</f>
        <v>40</v>
      </c>
      <c r="J36" s="1029">
        <f t="shared" si="1"/>
        <v>123</v>
      </c>
      <c r="K36" s="1030">
        <f>[2]детал!G624+[2]детал!H624</f>
        <v>42</v>
      </c>
      <c r="L36" s="1025">
        <f>[2]детал!G722+[2]детал!H722</f>
        <v>41</v>
      </c>
      <c r="M36" s="1031">
        <f>[2]детал!G820+[2]детал!H820</f>
        <v>989</v>
      </c>
      <c r="N36" s="1032">
        <f t="shared" si="2"/>
        <v>1072</v>
      </c>
      <c r="O36" s="1020">
        <f>[2]детал!G918+[2]детал!H918</f>
        <v>661</v>
      </c>
      <c r="P36" s="1052">
        <f>[2]детал!G1016+[2]детал!H1016</f>
        <v>349</v>
      </c>
      <c r="Q36" s="1026">
        <f>[2]детал!G1114+[2]детал!H1114</f>
        <v>766</v>
      </c>
      <c r="R36" s="1027">
        <f t="shared" si="0"/>
        <v>1776</v>
      </c>
      <c r="S36" s="1034">
        <f t="shared" si="4"/>
        <v>4562</v>
      </c>
      <c r="T36" s="1023" t="s">
        <v>289</v>
      </c>
      <c r="U36" s="989">
        <v>33</v>
      </c>
    </row>
    <row r="37" spans="1:21">
      <c r="A37" s="989">
        <v>34</v>
      </c>
      <c r="B37" s="1023" t="s">
        <v>323</v>
      </c>
      <c r="C37" s="1024">
        <f>[2]детал!G37+[2]детал!H37</f>
        <v>3173</v>
      </c>
      <c r="D37" s="1025">
        <f>[2]детал!G135+[2]детал!H135</f>
        <v>2769</v>
      </c>
      <c r="E37" s="1058">
        <f>[2]детал!G233+[2]детал!H233</f>
        <v>367</v>
      </c>
      <c r="F37" s="1027">
        <f t="shared" si="3"/>
        <v>6309</v>
      </c>
      <c r="G37" s="1028">
        <v>13</v>
      </c>
      <c r="H37" s="1025">
        <f>[2]детал!G429+[2]детал!H429</f>
        <v>1</v>
      </c>
      <c r="I37" s="1053">
        <f>[2]детал!G527+[2]детал!H527</f>
        <v>24</v>
      </c>
      <c r="J37" s="1029">
        <f t="shared" si="1"/>
        <v>38</v>
      </c>
      <c r="K37" s="1030">
        <f>[2]детал!G625+[2]детал!H625</f>
        <v>11</v>
      </c>
      <c r="L37" s="1025">
        <f>[2]детал!G723+[2]детал!H723</f>
        <v>423</v>
      </c>
      <c r="M37" s="1031">
        <f>[2]детал!G821+[2]детал!H821</f>
        <v>12</v>
      </c>
      <c r="N37" s="1032">
        <f t="shared" si="2"/>
        <v>446</v>
      </c>
      <c r="O37" s="1020">
        <f>[2]детал!G919+[2]детал!H919</f>
        <v>52</v>
      </c>
      <c r="P37" s="1052">
        <f>[2]детал!G1017+[2]детал!H1017</f>
        <v>1324</v>
      </c>
      <c r="Q37" s="1026">
        <f>[2]детал!G1115+[2]детал!H1115</f>
        <v>3080</v>
      </c>
      <c r="R37" s="1027">
        <f t="shared" si="0"/>
        <v>4456</v>
      </c>
      <c r="S37" s="1034">
        <f t="shared" si="4"/>
        <v>11249</v>
      </c>
      <c r="T37" s="1023" t="s">
        <v>289</v>
      </c>
      <c r="U37" s="989">
        <v>34</v>
      </c>
    </row>
    <row r="38" spans="1:21">
      <c r="A38" s="989">
        <v>35</v>
      </c>
      <c r="B38" s="1023" t="s">
        <v>324</v>
      </c>
      <c r="C38" s="1024">
        <f>[2]детал!G38+[2]детал!H38</f>
        <v>27</v>
      </c>
      <c r="D38" s="1025">
        <f>[2]детал!G136+[2]детал!H136</f>
        <v>37</v>
      </c>
      <c r="E38" s="1058">
        <f>[2]детал!G234+[2]детал!H234</f>
        <v>34</v>
      </c>
      <c r="F38" s="1027">
        <f t="shared" si="3"/>
        <v>98</v>
      </c>
      <c r="G38" s="1024">
        <v>33</v>
      </c>
      <c r="H38" s="1025">
        <f>[2]детал!G430+[2]детал!H430</f>
        <v>34</v>
      </c>
      <c r="I38" s="1053">
        <f>[2]детал!G528+[2]детал!H528</f>
        <v>32</v>
      </c>
      <c r="J38" s="1029">
        <f t="shared" si="1"/>
        <v>99</v>
      </c>
      <c r="K38" s="1030">
        <f>[2]детал!G626+[2]детал!H626</f>
        <v>40</v>
      </c>
      <c r="L38" s="1025">
        <f>[2]детал!G724+[2]детал!H724</f>
        <v>34</v>
      </c>
      <c r="M38" s="1031">
        <f>[2]детал!G822+[2]детал!H822</f>
        <v>33</v>
      </c>
      <c r="N38" s="1032">
        <f t="shared" si="2"/>
        <v>107</v>
      </c>
      <c r="O38" s="1020">
        <f>[2]детал!G920+[2]детал!H920</f>
        <v>34</v>
      </c>
      <c r="P38" s="1052">
        <f>[2]детал!G1018+[2]детал!H1018</f>
        <v>33</v>
      </c>
      <c r="Q38" s="1026">
        <f>[2]детал!G1116+[2]детал!H1116</f>
        <v>34</v>
      </c>
      <c r="R38" s="1027">
        <f t="shared" si="0"/>
        <v>101</v>
      </c>
      <c r="S38" s="1034">
        <f>C38+D38+E38+G38+H38+I38+K38+L38+M38+O38+P38+Q38</f>
        <v>405</v>
      </c>
      <c r="T38" s="1023" t="s">
        <v>289</v>
      </c>
      <c r="U38" s="989">
        <v>35</v>
      </c>
    </row>
    <row r="39" spans="1:21">
      <c r="A39" s="989">
        <v>36</v>
      </c>
      <c r="B39" s="1023" t="s">
        <v>325</v>
      </c>
      <c r="C39" s="1024">
        <f>[2]детал!G39+[2]детал!H39</f>
        <v>35</v>
      </c>
      <c r="D39" s="1025">
        <f>[2]детал!G137+[2]детал!H137</f>
        <v>33</v>
      </c>
      <c r="E39" s="1058">
        <f>[2]детал!G235+[2]детал!H235</f>
        <v>35</v>
      </c>
      <c r="F39" s="1027">
        <f t="shared" si="3"/>
        <v>103</v>
      </c>
      <c r="G39" s="1028">
        <v>34</v>
      </c>
      <c r="H39" s="1025">
        <f>[2]детал!G431+[2]детал!H431</f>
        <v>35</v>
      </c>
      <c r="I39" s="1053">
        <f>[2]детал!G529+[2]детал!H529</f>
        <v>33</v>
      </c>
      <c r="J39" s="1029">
        <f t="shared" si="1"/>
        <v>102</v>
      </c>
      <c r="K39" s="1030">
        <f>[2]детал!G627+[2]детал!H627</f>
        <v>35</v>
      </c>
      <c r="L39" s="1025">
        <f>[2]детал!G725+[2]детал!H725</f>
        <v>34</v>
      </c>
      <c r="M39" s="1031">
        <f>[2]детал!G823+[2]детал!H823</f>
        <v>34</v>
      </c>
      <c r="N39" s="1032">
        <f t="shared" si="2"/>
        <v>103</v>
      </c>
      <c r="O39" s="1020">
        <f>[2]детал!G921+[2]детал!H921</f>
        <v>34</v>
      </c>
      <c r="P39" s="1052">
        <f>[2]детал!G1019+[2]детал!H1019</f>
        <v>34</v>
      </c>
      <c r="Q39" s="1026">
        <f>[2]детал!G1117+[2]детал!H1117</f>
        <v>35</v>
      </c>
      <c r="R39" s="1027">
        <f t="shared" si="0"/>
        <v>103</v>
      </c>
      <c r="S39" s="1034">
        <f t="shared" si="4"/>
        <v>411</v>
      </c>
      <c r="T39" s="1023" t="s">
        <v>289</v>
      </c>
      <c r="U39" s="989">
        <v>36</v>
      </c>
    </row>
    <row r="40" spans="1:21">
      <c r="A40" s="989">
        <v>37</v>
      </c>
      <c r="B40" s="1057" t="s">
        <v>326</v>
      </c>
      <c r="C40" s="1024">
        <f>[2]детал!G40+[2]детал!H40</f>
        <v>1351</v>
      </c>
      <c r="D40" s="1025">
        <f>[2]детал!G138+[2]детал!H138</f>
        <v>1266</v>
      </c>
      <c r="E40" s="1058">
        <f>[2]детал!G236+[2]детал!H236</f>
        <v>149</v>
      </c>
      <c r="F40" s="1027">
        <f t="shared" si="3"/>
        <v>2766</v>
      </c>
      <c r="G40" s="1028">
        <v>37</v>
      </c>
      <c r="H40" s="1025">
        <f>[2]детал!G432+[2]детал!H432</f>
        <v>54</v>
      </c>
      <c r="I40" s="1053">
        <f>[2]детал!G530+[2]детал!H530</f>
        <v>45</v>
      </c>
      <c r="J40" s="1029">
        <f t="shared" si="1"/>
        <v>136</v>
      </c>
      <c r="K40" s="1030">
        <f>[2]детал!G628+[2]детал!H628</f>
        <v>47</v>
      </c>
      <c r="L40" s="1025">
        <f>[2]детал!G726+[2]детал!H726</f>
        <v>38</v>
      </c>
      <c r="M40" s="1031">
        <f>[2]детал!G824+[2]детал!H824</f>
        <v>38</v>
      </c>
      <c r="N40" s="1032">
        <f t="shared" si="2"/>
        <v>123</v>
      </c>
      <c r="O40" s="1020">
        <f>[2]детал!G922+[2]детал!H922</f>
        <v>93</v>
      </c>
      <c r="P40" s="1052">
        <f>[2]детал!G1020+[2]детал!H1020</f>
        <v>647</v>
      </c>
      <c r="Q40" s="1026">
        <f>[2]детал!G1118+[2]детал!H1118</f>
        <v>1341</v>
      </c>
      <c r="R40" s="1027">
        <f t="shared" si="0"/>
        <v>2081</v>
      </c>
      <c r="S40" s="1034">
        <f t="shared" si="4"/>
        <v>5106</v>
      </c>
      <c r="T40" s="1023" t="s">
        <v>289</v>
      </c>
      <c r="U40" s="989">
        <v>37</v>
      </c>
    </row>
    <row r="41" spans="1:21">
      <c r="A41" s="989">
        <v>38</v>
      </c>
      <c r="B41" s="1023" t="s">
        <v>327</v>
      </c>
      <c r="C41" s="1024">
        <f>[2]детал!G41+[2]детал!H41</f>
        <v>33</v>
      </c>
      <c r="D41" s="1025">
        <f>[2]детал!G139+[2]детал!H139</f>
        <v>30</v>
      </c>
      <c r="E41" s="1058">
        <f>[2]детал!G237+[2]детал!H237</f>
        <v>33</v>
      </c>
      <c r="F41" s="1027">
        <f t="shared" si="3"/>
        <v>96</v>
      </c>
      <c r="G41" s="1024">
        <v>31</v>
      </c>
      <c r="H41" s="1025">
        <f>[2]детал!G433+[2]детал!H433</f>
        <v>32</v>
      </c>
      <c r="I41" s="1053">
        <f>[2]детал!G531+[2]детал!H531</f>
        <v>32</v>
      </c>
      <c r="J41" s="1029">
        <f t="shared" si="1"/>
        <v>95</v>
      </c>
      <c r="K41" s="1030">
        <f>[2]детал!G629+[2]детал!H629</f>
        <v>32</v>
      </c>
      <c r="L41" s="1025">
        <f>[2]детал!G727+[2]детал!H727</f>
        <v>33</v>
      </c>
      <c r="M41" s="1031">
        <f>[2]детал!G825+[2]детал!H825</f>
        <v>31</v>
      </c>
      <c r="N41" s="1032">
        <f t="shared" si="2"/>
        <v>96</v>
      </c>
      <c r="O41" s="1020">
        <f>[2]детал!G923+[2]детал!H923</f>
        <v>37</v>
      </c>
      <c r="P41" s="1052">
        <f>[2]детал!G1021+[2]детал!H1021</f>
        <v>37</v>
      </c>
      <c r="Q41" s="1026">
        <f>[2]детал!G1119+[2]детал!H1119</f>
        <v>36</v>
      </c>
      <c r="R41" s="1027">
        <f t="shared" si="0"/>
        <v>110</v>
      </c>
      <c r="S41" s="1034">
        <f t="shared" si="4"/>
        <v>397</v>
      </c>
      <c r="T41" s="1023" t="s">
        <v>289</v>
      </c>
      <c r="U41" s="989">
        <v>38</v>
      </c>
    </row>
    <row r="42" spans="1:21">
      <c r="A42" s="1007">
        <v>39</v>
      </c>
      <c r="B42" s="1023" t="s">
        <v>328</v>
      </c>
      <c r="C42" s="1024">
        <f>[2]детал!G42+[2]детал!H42</f>
        <v>1639</v>
      </c>
      <c r="D42" s="1025">
        <f>[2]детал!G140+[2]детал!H140</f>
        <v>1553</v>
      </c>
      <c r="E42" s="1058">
        <f>[2]детал!G238+[2]детал!H238</f>
        <v>155</v>
      </c>
      <c r="F42" s="1027">
        <f t="shared" si="3"/>
        <v>3347</v>
      </c>
      <c r="G42" s="1028">
        <v>28</v>
      </c>
      <c r="H42" s="1025">
        <f>[2]детал!G434+[2]детал!H434</f>
        <v>29</v>
      </c>
      <c r="I42" s="1053">
        <f>[2]детал!G532+[2]детал!H532</f>
        <v>28</v>
      </c>
      <c r="J42" s="1029">
        <f t="shared" si="1"/>
        <v>85</v>
      </c>
      <c r="K42" s="1030">
        <f>[2]детал!G630+[2]детал!H630</f>
        <v>29</v>
      </c>
      <c r="L42" s="1025">
        <f>[2]детал!G728+[2]детал!H728</f>
        <v>612</v>
      </c>
      <c r="M42" s="1031">
        <f>[2]детал!G826+[2]детал!H826</f>
        <v>28</v>
      </c>
      <c r="N42" s="1032">
        <f t="shared" si="2"/>
        <v>669</v>
      </c>
      <c r="O42" s="1020">
        <f>[2]детал!G924+[2]детал!H924</f>
        <v>50</v>
      </c>
      <c r="P42" s="1052">
        <f>[2]детал!G1022+[2]детал!H1022</f>
        <v>575</v>
      </c>
      <c r="Q42" s="1026">
        <f>[2]детал!G1120+[2]детал!H1120</f>
        <v>1333</v>
      </c>
      <c r="R42" s="1027">
        <f t="shared" si="0"/>
        <v>1958</v>
      </c>
      <c r="S42" s="1034">
        <f t="shared" si="4"/>
        <v>6059</v>
      </c>
      <c r="T42" s="1023" t="s">
        <v>289</v>
      </c>
      <c r="U42" s="989">
        <v>39</v>
      </c>
    </row>
    <row r="43" spans="1:21">
      <c r="A43" s="989">
        <v>40</v>
      </c>
      <c r="B43" s="1023" t="s">
        <v>329</v>
      </c>
      <c r="C43" s="1024">
        <f>[2]детал!G43+[2]детал!H43</f>
        <v>28</v>
      </c>
      <c r="D43" s="1025">
        <f>[2]детал!G141+[2]детал!H141</f>
        <v>25</v>
      </c>
      <c r="E43" s="1058">
        <f>[2]детал!G239+[2]детал!H239</f>
        <v>26</v>
      </c>
      <c r="F43" s="1027">
        <f t="shared" si="3"/>
        <v>79</v>
      </c>
      <c r="G43" s="1024">
        <v>26</v>
      </c>
      <c r="H43" s="1025">
        <f>[2]детал!G435+[2]детал!H435</f>
        <v>27</v>
      </c>
      <c r="I43" s="1053">
        <f>[2]детал!G533+[2]детал!H533</f>
        <v>26</v>
      </c>
      <c r="J43" s="1029">
        <f t="shared" si="1"/>
        <v>79</v>
      </c>
      <c r="K43" s="1030">
        <f>[2]детал!G631+[2]детал!H631</f>
        <v>27</v>
      </c>
      <c r="L43" s="1025">
        <f>[2]детал!G729+[2]детал!H729</f>
        <v>972</v>
      </c>
      <c r="M43" s="1031">
        <f>[2]детал!G827+[2]детал!H827</f>
        <v>26</v>
      </c>
      <c r="N43" s="1032">
        <f t="shared" si="2"/>
        <v>1025</v>
      </c>
      <c r="O43" s="1020">
        <f>[2]детал!G925+[2]детал!H925</f>
        <v>27</v>
      </c>
      <c r="P43" s="1052">
        <f>[2]детал!G1023+[2]детал!H1023</f>
        <v>26</v>
      </c>
      <c r="Q43" s="1026">
        <f>[2]детал!G1121+[2]детал!H1121</f>
        <v>27</v>
      </c>
      <c r="R43" s="1027">
        <f t="shared" si="0"/>
        <v>80</v>
      </c>
      <c r="S43" s="1034">
        <f t="shared" si="4"/>
        <v>1263</v>
      </c>
      <c r="T43" s="1023" t="s">
        <v>289</v>
      </c>
      <c r="U43" s="989">
        <v>40</v>
      </c>
    </row>
    <row r="44" spans="1:21" s="1046" customFormat="1">
      <c r="A44" s="989">
        <v>41</v>
      </c>
      <c r="B44" s="1057" t="s">
        <v>330</v>
      </c>
      <c r="C44" s="1024">
        <f>[2]детал!G44+[2]детал!H44</f>
        <v>1473</v>
      </c>
      <c r="D44" s="1025">
        <f>[2]детал!G142+[2]детал!H142</f>
        <v>1289</v>
      </c>
      <c r="E44" s="1058">
        <f>[2]детал!G240+[2]детал!H240</f>
        <v>195</v>
      </c>
      <c r="F44" s="1027">
        <f t="shared" si="3"/>
        <v>2957</v>
      </c>
      <c r="G44" s="1028">
        <v>4</v>
      </c>
      <c r="H44" s="1025">
        <f>[2]детал!G436+[2]детал!H436</f>
        <v>7</v>
      </c>
      <c r="I44" s="1053">
        <f>[2]детал!G534+[2]детал!H534</f>
        <v>8</v>
      </c>
      <c r="J44" s="1029">
        <f t="shared" si="1"/>
        <v>19</v>
      </c>
      <c r="K44" s="1030">
        <f>[2]детал!G632+[2]детал!H632</f>
        <v>0</v>
      </c>
      <c r="L44" s="1025">
        <f>[2]детал!G730+[2]детал!H730</f>
        <v>17</v>
      </c>
      <c r="M44" s="1031">
        <f>[2]детал!G828+[2]детал!H828</f>
        <v>4</v>
      </c>
      <c r="N44" s="1032">
        <f t="shared" si="2"/>
        <v>21</v>
      </c>
      <c r="O44" s="1020">
        <f>[2]детал!G926+[2]детал!H926</f>
        <v>22</v>
      </c>
      <c r="P44" s="1052">
        <f>[2]детал!G1024+[2]детал!H1024</f>
        <v>478</v>
      </c>
      <c r="Q44" s="1026">
        <f>[2]детал!G1122+[2]детал!H1122</f>
        <v>1102</v>
      </c>
      <c r="R44" s="1027">
        <f t="shared" si="0"/>
        <v>1602</v>
      </c>
      <c r="S44" s="1045">
        <f t="shared" si="4"/>
        <v>4599</v>
      </c>
      <c r="T44" s="1023" t="s">
        <v>289</v>
      </c>
      <c r="U44" s="989">
        <v>41</v>
      </c>
    </row>
    <row r="45" spans="1:21">
      <c r="A45" s="989">
        <v>42</v>
      </c>
      <c r="B45" s="1057" t="s">
        <v>331</v>
      </c>
      <c r="C45" s="1024">
        <f>[2]детал!G45+[2]детал!H45</f>
        <v>1186</v>
      </c>
      <c r="D45" s="1025">
        <f>[2]детал!G143+[2]детал!H143</f>
        <v>1200</v>
      </c>
      <c r="E45" s="1058">
        <f>[2]детал!G241+[2]детал!H241</f>
        <v>184</v>
      </c>
      <c r="F45" s="1027">
        <f t="shared" si="3"/>
        <v>2570</v>
      </c>
      <c r="G45" s="1024">
        <v>39</v>
      </c>
      <c r="H45" s="1025">
        <f>[2]детал!G437+[2]детал!H437</f>
        <v>40</v>
      </c>
      <c r="I45" s="1053">
        <f>[2]детал!G535+[2]детал!H535</f>
        <v>41</v>
      </c>
      <c r="J45" s="1029">
        <f t="shared" si="1"/>
        <v>120</v>
      </c>
      <c r="K45" s="1030">
        <f>[2]детал!G633+[2]детал!H633</f>
        <v>40</v>
      </c>
      <c r="L45" s="1025">
        <f>[2]детал!G731+[2]детал!H731</f>
        <v>342</v>
      </c>
      <c r="M45" s="1031">
        <f>[2]детал!G829+[2]детал!H829</f>
        <v>38</v>
      </c>
      <c r="N45" s="1032">
        <f>SUM(K45:M45)</f>
        <v>420</v>
      </c>
      <c r="O45" s="1020">
        <f>[2]детал!G927+[2]детал!H927</f>
        <v>40</v>
      </c>
      <c r="P45" s="1052">
        <f>[2]детал!G1025+[2]детал!H1025</f>
        <v>566</v>
      </c>
      <c r="Q45" s="1026">
        <f>[2]детал!G1123+[2]детал!H1123</f>
        <v>1262</v>
      </c>
      <c r="R45" s="1027">
        <f t="shared" si="0"/>
        <v>1868</v>
      </c>
      <c r="S45" s="1045">
        <f t="shared" si="4"/>
        <v>4978</v>
      </c>
      <c r="T45" s="1023" t="s">
        <v>289</v>
      </c>
      <c r="U45" s="989">
        <v>42</v>
      </c>
    </row>
    <row r="46" spans="1:21" ht="13.5" customHeight="1">
      <c r="A46" s="989">
        <v>43</v>
      </c>
      <c r="B46" s="1023" t="s">
        <v>332</v>
      </c>
      <c r="C46" s="1024">
        <f>[2]детал!G46+[2]детал!H46</f>
        <v>0</v>
      </c>
      <c r="D46" s="1025">
        <f>[2]детал!G144+[2]детал!H144</f>
        <v>0</v>
      </c>
      <c r="E46" s="1058">
        <f>[2]детал!G242+[2]детал!H242</f>
        <v>0</v>
      </c>
      <c r="F46" s="1027">
        <f t="shared" si="3"/>
        <v>0</v>
      </c>
      <c r="G46" s="1024">
        <v>0</v>
      </c>
      <c r="H46" s="1025">
        <f>[2]детал!G438+[2]детал!H438</f>
        <v>0</v>
      </c>
      <c r="I46" s="1053">
        <f>[2]детал!G536+[2]детал!H536</f>
        <v>0</v>
      </c>
      <c r="J46" s="1029">
        <f t="shared" si="1"/>
        <v>0</v>
      </c>
      <c r="K46" s="1030">
        <f>[2]детал!G634+[2]детал!H634</f>
        <v>0</v>
      </c>
      <c r="L46" s="1025">
        <f>[2]детал!G732+[2]детал!H732</f>
        <v>1331</v>
      </c>
      <c r="M46" s="1031">
        <f>[2]детал!G830+[2]детал!H830</f>
        <v>9</v>
      </c>
      <c r="N46" s="1032">
        <f t="shared" si="2"/>
        <v>1340</v>
      </c>
      <c r="O46" s="1020">
        <f>[2]детал!G928+[2]детал!H928</f>
        <v>0</v>
      </c>
      <c r="P46" s="1052">
        <f>[2]детал!G1026+[2]детал!H1026</f>
        <v>0</v>
      </c>
      <c r="Q46" s="1026">
        <f>[2]детал!G1124+[2]детал!H1124</f>
        <v>41</v>
      </c>
      <c r="R46" s="1027">
        <f t="shared" si="0"/>
        <v>41</v>
      </c>
      <c r="S46" s="1045">
        <f t="shared" si="4"/>
        <v>1381</v>
      </c>
      <c r="T46" s="1023" t="s">
        <v>289</v>
      </c>
      <c r="U46" s="989">
        <v>43</v>
      </c>
    </row>
    <row r="47" spans="1:21">
      <c r="A47" s="1038">
        <v>44</v>
      </c>
      <c r="B47" s="1023" t="s">
        <v>333</v>
      </c>
      <c r="C47" s="1024">
        <f>[2]детал!G47+[2]детал!H47</f>
        <v>0</v>
      </c>
      <c r="D47" s="1025">
        <f>[2]детал!G145+[2]детал!H145</f>
        <v>0</v>
      </c>
      <c r="E47" s="1058">
        <f>[2]детал!G243+[2]детал!H243</f>
        <v>0</v>
      </c>
      <c r="F47" s="1027">
        <f t="shared" si="3"/>
        <v>0</v>
      </c>
      <c r="G47" s="1024">
        <v>0</v>
      </c>
      <c r="H47" s="1025">
        <f>[2]детал!G439+[2]детал!H439</f>
        <v>0</v>
      </c>
      <c r="I47" s="1053">
        <f>[2]детал!G537+[2]детал!H537</f>
        <v>0</v>
      </c>
      <c r="J47" s="1029">
        <f t="shared" si="1"/>
        <v>0</v>
      </c>
      <c r="K47" s="1030">
        <f>[2]детал!G635+[2]детал!H635</f>
        <v>0</v>
      </c>
      <c r="L47" s="1025">
        <f>[2]детал!G733+[2]детал!H733</f>
        <v>0</v>
      </c>
      <c r="M47" s="1031">
        <f>[2]детал!G831+[2]детал!H831</f>
        <v>0</v>
      </c>
      <c r="N47" s="1032">
        <f t="shared" si="2"/>
        <v>0</v>
      </c>
      <c r="O47" s="1020">
        <f>[2]детал!G929+[2]детал!H929</f>
        <v>0</v>
      </c>
      <c r="P47" s="1052">
        <f>[2]детал!G1027+[2]детал!H1027</f>
        <v>0</v>
      </c>
      <c r="Q47" s="1026">
        <f>[2]детал!G1125+[2]детал!H1125</f>
        <v>0</v>
      </c>
      <c r="R47" s="1027">
        <f t="shared" si="0"/>
        <v>0</v>
      </c>
      <c r="S47" s="1045">
        <f t="shared" si="4"/>
        <v>0</v>
      </c>
      <c r="T47" s="1023" t="s">
        <v>289</v>
      </c>
      <c r="U47" s="989">
        <v>44</v>
      </c>
    </row>
    <row r="48" spans="1:21">
      <c r="A48" s="989">
        <v>45</v>
      </c>
      <c r="B48" s="1023" t="s">
        <v>334</v>
      </c>
      <c r="C48" s="1024">
        <f>[2]детал!G48+[2]детал!H48</f>
        <v>4</v>
      </c>
      <c r="D48" s="1025">
        <f>[2]детал!G146+[2]детал!H146</f>
        <v>4</v>
      </c>
      <c r="E48" s="1058">
        <f>[2]детал!G244+[2]детал!H244</f>
        <v>3</v>
      </c>
      <c r="F48" s="1027">
        <f t="shared" si="3"/>
        <v>11</v>
      </c>
      <c r="G48" s="1024">
        <v>3</v>
      </c>
      <c r="H48" s="1025">
        <f>[2]детал!G440+[2]детал!H440</f>
        <v>0</v>
      </c>
      <c r="I48" s="1053">
        <f>[2]детал!G538+[2]детал!H538</f>
        <v>9</v>
      </c>
      <c r="J48" s="1029">
        <f t="shared" si="1"/>
        <v>12</v>
      </c>
      <c r="K48" s="1030">
        <f>[2]детал!G636+[2]детал!H636</f>
        <v>11</v>
      </c>
      <c r="L48" s="1025">
        <f>[2]детал!G734+[2]детал!H734</f>
        <v>13</v>
      </c>
      <c r="M48" s="1031">
        <f>[2]детал!G832+[2]детал!H832</f>
        <v>3</v>
      </c>
      <c r="N48" s="1032">
        <f t="shared" si="2"/>
        <v>27</v>
      </c>
      <c r="O48" s="1020">
        <f>[2]детал!G930+[2]детал!H930</f>
        <v>4</v>
      </c>
      <c r="P48" s="1052">
        <f>[2]детал!G1028+[2]детал!H1028</f>
        <v>5</v>
      </c>
      <c r="Q48" s="1026">
        <f>[2]детал!G1126+[2]детал!H1126</f>
        <v>4</v>
      </c>
      <c r="R48" s="1027">
        <f t="shared" si="0"/>
        <v>13</v>
      </c>
      <c r="S48" s="1045">
        <f t="shared" si="4"/>
        <v>63</v>
      </c>
      <c r="T48" s="1023" t="s">
        <v>289</v>
      </c>
      <c r="U48" s="989">
        <v>45</v>
      </c>
    </row>
    <row r="49" spans="1:21">
      <c r="A49" s="989">
        <v>46</v>
      </c>
      <c r="B49" s="1023" t="s">
        <v>335</v>
      </c>
      <c r="C49" s="1024">
        <f>[2]детал!G49+[2]детал!H49</f>
        <v>0</v>
      </c>
      <c r="D49" s="1025">
        <f>[2]детал!G147+[2]детал!H147</f>
        <v>0</v>
      </c>
      <c r="E49" s="1058">
        <f>[2]детал!G245+[2]детал!H245</f>
        <v>0</v>
      </c>
      <c r="F49" s="1027">
        <f t="shared" si="3"/>
        <v>0</v>
      </c>
      <c r="G49" s="1024">
        <v>0</v>
      </c>
      <c r="H49" s="1025">
        <f>[2]детал!G441+[2]детал!H441</f>
        <v>39</v>
      </c>
      <c r="I49" s="1053">
        <f>[2]детал!G539+[2]детал!H539</f>
        <v>36</v>
      </c>
      <c r="J49" s="1029">
        <f t="shared" si="1"/>
        <v>75</v>
      </c>
      <c r="K49" s="1030">
        <f>[2]детал!G637+[2]детал!H637</f>
        <v>25</v>
      </c>
      <c r="L49" s="1025">
        <f>[2]детал!G735+[2]детал!H735</f>
        <v>55</v>
      </c>
      <c r="M49" s="1031">
        <f>[2]детал!G833+[2]детал!H833</f>
        <v>31</v>
      </c>
      <c r="N49" s="1032">
        <f t="shared" si="2"/>
        <v>111</v>
      </c>
      <c r="O49" s="1020">
        <f>[2]детал!G931+[2]детал!H931</f>
        <v>30</v>
      </c>
      <c r="P49" s="1052">
        <f>[2]детал!G1029+[2]детал!H1029</f>
        <v>29</v>
      </c>
      <c r="Q49" s="1026">
        <f>[2]детал!G1127+[2]детал!H1127</f>
        <v>30</v>
      </c>
      <c r="R49" s="1027">
        <f t="shared" si="0"/>
        <v>89</v>
      </c>
      <c r="S49" s="1045">
        <f t="shared" si="4"/>
        <v>275</v>
      </c>
      <c r="T49" s="1023" t="s">
        <v>289</v>
      </c>
      <c r="U49" s="989">
        <v>46</v>
      </c>
    </row>
    <row r="50" spans="1:21" s="1059" customFormat="1">
      <c r="A50" s="989">
        <v>47</v>
      </c>
      <c r="B50" s="1057" t="s">
        <v>336</v>
      </c>
      <c r="C50" s="1024">
        <f>[2]детал!G50+[2]детал!H50</f>
        <v>1250</v>
      </c>
      <c r="D50" s="1025">
        <f>[2]детал!G148+[2]детал!H148</f>
        <v>1169</v>
      </c>
      <c r="E50" s="1058">
        <f>[2]детал!G246+[2]детал!H246</f>
        <v>167</v>
      </c>
      <c r="F50" s="1027">
        <f t="shared" si="3"/>
        <v>2586</v>
      </c>
      <c r="G50" s="1024">
        <v>29</v>
      </c>
      <c r="H50" s="1025">
        <f>[2]детал!G442+[2]детал!H442</f>
        <v>31</v>
      </c>
      <c r="I50" s="1053">
        <f>[2]детал!G540+[2]детал!H540</f>
        <v>30</v>
      </c>
      <c r="J50" s="1029">
        <f t="shared" si="1"/>
        <v>90</v>
      </c>
      <c r="K50" s="1030">
        <f>[2]детал!G638+[2]детал!H638</f>
        <v>30</v>
      </c>
      <c r="L50" s="1025">
        <f>[2]детал!G736+[2]детал!H736</f>
        <v>31</v>
      </c>
      <c r="M50" s="1031">
        <f>[2]детал!G834+[2]детал!H834</f>
        <v>29</v>
      </c>
      <c r="N50" s="1032">
        <f t="shared" si="2"/>
        <v>90</v>
      </c>
      <c r="O50" s="1020">
        <f>[2]детал!G932+[2]детал!H932</f>
        <v>31</v>
      </c>
      <c r="P50" s="1052">
        <f>[2]детал!G1030+[2]детал!H1030</f>
        <v>510</v>
      </c>
      <c r="Q50" s="1026">
        <f>[2]детал!G1128+[2]детал!H1128</f>
        <v>1236</v>
      </c>
      <c r="R50" s="1027">
        <f t="shared" si="0"/>
        <v>1777</v>
      </c>
      <c r="S50" s="1045">
        <f>C50+D50+E50+G50+H50+I50+K50+L50+M50+O50+P50+Q50</f>
        <v>4543</v>
      </c>
      <c r="T50" s="1023" t="s">
        <v>289</v>
      </c>
      <c r="U50" s="989">
        <v>47</v>
      </c>
    </row>
    <row r="51" spans="1:21" s="1046" customFormat="1">
      <c r="A51" s="989">
        <v>48</v>
      </c>
      <c r="B51" s="1023" t="s">
        <v>337</v>
      </c>
      <c r="C51" s="1024">
        <f>[2]детал!G51+[2]детал!H51</f>
        <v>2</v>
      </c>
      <c r="D51" s="1025">
        <f>[2]детал!G149+[2]детал!H149</f>
        <v>1</v>
      </c>
      <c r="E51" s="1058">
        <f>[2]детал!G247+[2]детал!H247</f>
        <v>2</v>
      </c>
      <c r="F51" s="1027">
        <f t="shared" si="3"/>
        <v>5</v>
      </c>
      <c r="G51" s="1024">
        <v>24</v>
      </c>
      <c r="H51" s="1025">
        <f>[2]детал!G443+[2]детал!H443</f>
        <v>0</v>
      </c>
      <c r="I51" s="1053">
        <f>[2]детал!G541+[2]детал!H541</f>
        <v>65</v>
      </c>
      <c r="J51" s="1029">
        <f t="shared" si="1"/>
        <v>89</v>
      </c>
      <c r="K51" s="1030">
        <f>[2]детал!G639+[2]детал!H639</f>
        <v>24</v>
      </c>
      <c r="L51" s="1025">
        <f>[2]детал!G737+[2]детал!H737</f>
        <v>46</v>
      </c>
      <c r="M51" s="1031">
        <f>[2]детал!G835+[2]детал!H835</f>
        <v>36</v>
      </c>
      <c r="N51" s="1032">
        <f t="shared" si="2"/>
        <v>106</v>
      </c>
      <c r="O51" s="1020">
        <f>[2]детал!G933+[2]детал!H933</f>
        <v>36</v>
      </c>
      <c r="P51" s="1052">
        <f>[2]детал!G1031+[2]детал!H1031</f>
        <v>36</v>
      </c>
      <c r="Q51" s="1026">
        <f>[2]детал!G1129+[2]детал!H1129</f>
        <v>33</v>
      </c>
      <c r="R51" s="1027">
        <f t="shared" si="0"/>
        <v>105</v>
      </c>
      <c r="S51" s="1045">
        <f t="shared" si="4"/>
        <v>305</v>
      </c>
      <c r="T51" s="1023" t="s">
        <v>289</v>
      </c>
      <c r="U51" s="989">
        <v>48</v>
      </c>
    </row>
    <row r="52" spans="1:21">
      <c r="A52" s="1007">
        <v>49</v>
      </c>
      <c r="B52" s="1023" t="s">
        <v>338</v>
      </c>
      <c r="C52" s="1024">
        <f>[2]детал!G52+[2]детал!H52</f>
        <v>1533</v>
      </c>
      <c r="D52" s="1025">
        <f>[2]детал!G150+[2]детал!H150</f>
        <v>1457</v>
      </c>
      <c r="E52" s="1058">
        <f>[2]детал!G248+[2]детал!H248</f>
        <v>110</v>
      </c>
      <c r="F52" s="1027">
        <f t="shared" si="3"/>
        <v>3100</v>
      </c>
      <c r="G52" s="1024">
        <v>35</v>
      </c>
      <c r="H52" s="1025">
        <f>[2]детал!G444+[2]детал!H444</f>
        <v>36</v>
      </c>
      <c r="I52" s="1053">
        <f>[2]детал!G542+[2]детал!H542</f>
        <v>34</v>
      </c>
      <c r="J52" s="1029">
        <f t="shared" si="1"/>
        <v>105</v>
      </c>
      <c r="K52" s="1030">
        <f>[2]детал!G640+[2]детал!H640</f>
        <v>35</v>
      </c>
      <c r="L52" s="1025">
        <f>[2]детал!G738+[2]детал!H738</f>
        <v>36</v>
      </c>
      <c r="M52" s="1031">
        <f>[2]детал!G836+[2]детал!H836</f>
        <v>35</v>
      </c>
      <c r="N52" s="1032">
        <f t="shared" si="2"/>
        <v>106</v>
      </c>
      <c r="O52" s="1020">
        <f>[2]детал!G934+[2]детал!H934</f>
        <v>71</v>
      </c>
      <c r="P52" s="1052">
        <f>[2]детал!G1032+[2]детал!H1032</f>
        <v>656</v>
      </c>
      <c r="Q52" s="1026">
        <f>[2]детал!G1130+[2]детал!H1130</f>
        <v>1424</v>
      </c>
      <c r="R52" s="1027">
        <f t="shared" si="0"/>
        <v>2151</v>
      </c>
      <c r="S52" s="1045">
        <f t="shared" si="4"/>
        <v>5462</v>
      </c>
      <c r="T52" s="1023" t="s">
        <v>289</v>
      </c>
      <c r="U52" s="989">
        <v>49</v>
      </c>
    </row>
    <row r="53" spans="1:21">
      <c r="A53" s="1007">
        <v>50</v>
      </c>
      <c r="B53" s="1023" t="s">
        <v>339</v>
      </c>
      <c r="C53" s="1024">
        <f>[2]детал!G53+[2]детал!H53</f>
        <v>3273</v>
      </c>
      <c r="D53" s="1025">
        <f>[2]детал!G151+[2]детал!H151</f>
        <v>3065</v>
      </c>
      <c r="E53" s="1058">
        <f>[2]детал!G249+[2]детал!H249</f>
        <v>167</v>
      </c>
      <c r="F53" s="1027">
        <f t="shared" si="3"/>
        <v>6505</v>
      </c>
      <c r="G53" s="1024">
        <v>20</v>
      </c>
      <c r="H53" s="1025">
        <f>[2]детал!G445+[2]детал!H445</f>
        <v>21</v>
      </c>
      <c r="I53" s="1053">
        <f>[2]детал!G543+[2]детал!H543</f>
        <v>20</v>
      </c>
      <c r="J53" s="1029">
        <f t="shared" si="1"/>
        <v>61</v>
      </c>
      <c r="K53" s="1030">
        <f>[2]детал!G641+[2]детал!H641</f>
        <v>21</v>
      </c>
      <c r="L53" s="1025">
        <f>[2]детал!G739+[2]детал!H739</f>
        <v>992</v>
      </c>
      <c r="M53" s="1031">
        <f>[2]детал!G837+[2]детал!H837</f>
        <v>21</v>
      </c>
      <c r="N53" s="1032">
        <f t="shared" si="2"/>
        <v>1034</v>
      </c>
      <c r="O53" s="1020">
        <f>[2]детал!G935+[2]детал!H935</f>
        <v>121</v>
      </c>
      <c r="P53" s="1052">
        <f>[2]детал!G1033+[2]детал!H1033</f>
        <v>1424</v>
      </c>
      <c r="Q53" s="1026">
        <f>[2]детал!G1131+[2]детал!H1131</f>
        <v>3304</v>
      </c>
      <c r="R53" s="1027">
        <f t="shared" si="0"/>
        <v>4849</v>
      </c>
      <c r="S53" s="1045">
        <f t="shared" si="4"/>
        <v>12449</v>
      </c>
      <c r="T53" s="1023" t="s">
        <v>289</v>
      </c>
      <c r="U53" s="989">
        <v>50</v>
      </c>
    </row>
    <row r="54" spans="1:21" s="1047" customFormat="1">
      <c r="A54" s="1007">
        <v>51</v>
      </c>
      <c r="B54" s="1057" t="s">
        <v>340</v>
      </c>
      <c r="C54" s="1024">
        <f>[2]детал!G54+[2]детал!H54</f>
        <v>10385</v>
      </c>
      <c r="D54" s="1025">
        <f>[2]детал!G152+[2]детал!H152</f>
        <v>9897</v>
      </c>
      <c r="E54" s="1058">
        <f>[2]детал!G250+[2]детал!H250</f>
        <v>10060</v>
      </c>
      <c r="F54" s="1027">
        <f t="shared" si="3"/>
        <v>30342</v>
      </c>
      <c r="G54" s="1024">
        <v>9415</v>
      </c>
      <c r="H54" s="1025">
        <f>[2]детал!G446+[2]детал!H446</f>
        <v>1667</v>
      </c>
      <c r="I54" s="1053">
        <f>[2]детал!G544+[2]детал!H544</f>
        <v>53</v>
      </c>
      <c r="J54" s="1029">
        <f t="shared" si="1"/>
        <v>11135</v>
      </c>
      <c r="K54" s="1030">
        <f>[2]детал!G642+[2]детал!H642</f>
        <v>55</v>
      </c>
      <c r="L54" s="1025">
        <f>[2]детал!G740+[2]детал!H740</f>
        <v>55</v>
      </c>
      <c r="M54" s="1031">
        <f>[2]детал!G838+[2]детал!H838</f>
        <v>2097</v>
      </c>
      <c r="N54" s="1032">
        <f t="shared" si="2"/>
        <v>2207</v>
      </c>
      <c r="O54" s="1020">
        <f>[2]детал!G936+[2]детал!H936</f>
        <v>10610</v>
      </c>
      <c r="P54" s="1052">
        <f>[2]детал!G1034+[2]детал!H1034</f>
        <v>10016</v>
      </c>
      <c r="Q54" s="1026">
        <f>[2]детал!G1132+[2]детал!H1132</f>
        <v>10572</v>
      </c>
      <c r="R54" s="1027">
        <f t="shared" si="0"/>
        <v>31198</v>
      </c>
      <c r="S54" s="1045">
        <f t="shared" si="4"/>
        <v>74882</v>
      </c>
      <c r="T54" s="1023" t="s">
        <v>289</v>
      </c>
      <c r="U54" s="989">
        <v>51</v>
      </c>
    </row>
    <row r="55" spans="1:21">
      <c r="A55" s="1007">
        <v>52</v>
      </c>
      <c r="B55" s="1057" t="s">
        <v>341</v>
      </c>
      <c r="C55" s="1024">
        <f>[2]детал!G55+[2]детал!H55</f>
        <v>3891</v>
      </c>
      <c r="D55" s="1025">
        <f>[2]детал!G153+[2]детал!H153</f>
        <v>3572</v>
      </c>
      <c r="E55" s="1058">
        <f>[2]детал!G251+[2]детал!H251</f>
        <v>329</v>
      </c>
      <c r="F55" s="1027">
        <f t="shared" si="3"/>
        <v>7792</v>
      </c>
      <c r="G55" s="1024">
        <v>31</v>
      </c>
      <c r="H55" s="1025">
        <f>[2]детал!G447+[2]детал!H447</f>
        <v>29</v>
      </c>
      <c r="I55" s="1053">
        <f>[2]детал!G545+[2]детал!H545</f>
        <v>28</v>
      </c>
      <c r="J55" s="1029">
        <f t="shared" si="1"/>
        <v>88</v>
      </c>
      <c r="K55" s="1030">
        <f>[2]детал!G643+[2]детал!H643</f>
        <v>29</v>
      </c>
      <c r="L55" s="1025">
        <f>[2]детал!G741+[2]детал!H741</f>
        <v>1190</v>
      </c>
      <c r="M55" s="1031">
        <f>[2]детал!G839+[2]детал!H839</f>
        <v>39</v>
      </c>
      <c r="N55" s="1032">
        <f t="shared" si="2"/>
        <v>1258</v>
      </c>
      <c r="O55" s="1020">
        <f>[2]детал!G937+[2]детал!H937</f>
        <v>30</v>
      </c>
      <c r="P55" s="1052">
        <f>[2]детал!G1035+[2]детал!H1035</f>
        <v>1861</v>
      </c>
      <c r="Q55" s="1026">
        <f>[2]детал!G1133+[2]детал!H1133</f>
        <v>3987</v>
      </c>
      <c r="R55" s="1027">
        <f t="shared" si="0"/>
        <v>5878</v>
      </c>
      <c r="S55" s="1034">
        <f t="shared" si="4"/>
        <v>15016</v>
      </c>
      <c r="T55" s="1023" t="s">
        <v>289</v>
      </c>
      <c r="U55" s="989">
        <v>52</v>
      </c>
    </row>
    <row r="56" spans="1:21">
      <c r="A56" s="989">
        <v>53</v>
      </c>
      <c r="B56" s="1023" t="s">
        <v>342</v>
      </c>
      <c r="C56" s="1024">
        <f>[2]детал!G56+[2]детал!H56</f>
        <v>1740</v>
      </c>
      <c r="D56" s="1025">
        <f>[2]детал!G154+[2]детал!H154</f>
        <v>1527</v>
      </c>
      <c r="E56" s="1058">
        <f>[2]детал!G252+[2]детал!H252</f>
        <v>234</v>
      </c>
      <c r="F56" s="1027">
        <f t="shared" si="3"/>
        <v>3501</v>
      </c>
      <c r="G56" s="1028">
        <v>59</v>
      </c>
      <c r="H56" s="1025">
        <f>[2]детал!G448+[2]детал!H448</f>
        <v>11</v>
      </c>
      <c r="I56" s="1053">
        <f>[2]детал!G546+[2]детал!H546</f>
        <v>14</v>
      </c>
      <c r="J56" s="1029">
        <f t="shared" si="1"/>
        <v>84</v>
      </c>
      <c r="K56" s="1030">
        <f>[2]детал!G644+[2]детал!H644</f>
        <v>22</v>
      </c>
      <c r="L56" s="1025">
        <f>[2]детал!G742+[2]детал!H742</f>
        <v>21</v>
      </c>
      <c r="M56" s="1031">
        <f>[2]детал!G840+[2]детал!H840</f>
        <v>21</v>
      </c>
      <c r="N56" s="1032">
        <f t="shared" si="2"/>
        <v>64</v>
      </c>
      <c r="O56" s="1020">
        <f>[2]детал!G938+[2]детал!H938</f>
        <v>22</v>
      </c>
      <c r="P56" s="1052">
        <f>[2]детал!G1036+[2]детал!H1036</f>
        <v>706</v>
      </c>
      <c r="Q56" s="1026">
        <f>[2]детал!G1134+[2]детал!H1134</f>
        <v>1705</v>
      </c>
      <c r="R56" s="1027">
        <f t="shared" si="0"/>
        <v>2433</v>
      </c>
      <c r="S56" s="1034">
        <f t="shared" si="4"/>
        <v>6082</v>
      </c>
      <c r="T56" s="1023" t="s">
        <v>289</v>
      </c>
      <c r="U56" s="989">
        <v>53</v>
      </c>
    </row>
    <row r="57" spans="1:21">
      <c r="A57" s="989">
        <v>54</v>
      </c>
      <c r="B57" s="1023" t="s">
        <v>343</v>
      </c>
      <c r="C57" s="1024">
        <f>[2]детал!G57+[2]детал!H57</f>
        <v>628</v>
      </c>
      <c r="D57" s="1025">
        <f>[2]детал!G155+[2]детал!H155</f>
        <v>589</v>
      </c>
      <c r="E57" s="1058">
        <f>[2]детал!G253+[2]детал!H253</f>
        <v>67</v>
      </c>
      <c r="F57" s="1027">
        <f t="shared" si="3"/>
        <v>1284</v>
      </c>
      <c r="G57" s="1024">
        <v>35</v>
      </c>
      <c r="H57" s="1025">
        <f>[2]детал!G449+[2]детал!H449</f>
        <v>37</v>
      </c>
      <c r="I57" s="1053">
        <f>[2]детал!G547+[2]детал!H547</f>
        <v>35</v>
      </c>
      <c r="J57" s="1029">
        <f t="shared" si="1"/>
        <v>107</v>
      </c>
      <c r="K57" s="1030">
        <f>[2]детал!G645+[2]детал!H645</f>
        <v>37</v>
      </c>
      <c r="L57" s="1025">
        <f>[2]детал!G743+[2]детал!H743</f>
        <v>37</v>
      </c>
      <c r="M57" s="1031">
        <f>[2]детал!G841+[2]детал!H841</f>
        <v>36</v>
      </c>
      <c r="N57" s="1032">
        <f t="shared" si="2"/>
        <v>110</v>
      </c>
      <c r="O57" s="1020">
        <f>[2]детал!G939+[2]детал!H939</f>
        <v>59</v>
      </c>
      <c r="P57" s="1052">
        <f>[2]детал!G1037+[2]детал!H1037</f>
        <v>296</v>
      </c>
      <c r="Q57" s="1026">
        <f>[2]детал!G1135+[2]детал!H1135</f>
        <v>614</v>
      </c>
      <c r="R57" s="1027">
        <f t="shared" si="0"/>
        <v>969</v>
      </c>
      <c r="S57" s="1034">
        <f t="shared" si="4"/>
        <v>2470</v>
      </c>
      <c r="T57" s="1023" t="s">
        <v>289</v>
      </c>
      <c r="U57" s="989">
        <v>54</v>
      </c>
    </row>
    <row r="58" spans="1:21">
      <c r="A58" s="989">
        <v>55</v>
      </c>
      <c r="B58" s="1023" t="s">
        <v>344</v>
      </c>
      <c r="C58" s="1024">
        <f>[2]детал!G58+[2]детал!H58</f>
        <v>37</v>
      </c>
      <c r="D58" s="1025">
        <f>[2]детал!G156+[2]детал!H156</f>
        <v>35</v>
      </c>
      <c r="E58" s="1058">
        <f>[2]детал!G254+[2]детал!H254</f>
        <v>34</v>
      </c>
      <c r="F58" s="1027">
        <f t="shared" si="3"/>
        <v>106</v>
      </c>
      <c r="G58" s="1028">
        <v>36</v>
      </c>
      <c r="H58" s="1025">
        <f>[2]детал!G450+[2]детал!H450</f>
        <v>37</v>
      </c>
      <c r="I58" s="1053">
        <f>[2]детал!G548+[2]детал!H548</f>
        <v>35</v>
      </c>
      <c r="J58" s="1029">
        <f t="shared" si="1"/>
        <v>108</v>
      </c>
      <c r="K58" s="1030">
        <f>[2]детал!G646+[2]детал!H646</f>
        <v>34</v>
      </c>
      <c r="L58" s="1025">
        <f>[2]детал!G744+[2]детал!H744</f>
        <v>446</v>
      </c>
      <c r="M58" s="1031">
        <f>[2]детал!G842+[2]детал!H842</f>
        <v>49</v>
      </c>
      <c r="N58" s="1032">
        <f t="shared" si="2"/>
        <v>529</v>
      </c>
      <c r="O58" s="1020">
        <f>[2]детал!G940+[2]детал!H940</f>
        <v>24</v>
      </c>
      <c r="P58" s="1052">
        <f>[2]детал!G1038+[2]детал!H1038</f>
        <v>23</v>
      </c>
      <c r="Q58" s="1026">
        <f>[2]детал!G1136+[2]детал!H1136</f>
        <v>22</v>
      </c>
      <c r="R58" s="1027">
        <f t="shared" si="0"/>
        <v>69</v>
      </c>
      <c r="S58" s="1034">
        <f t="shared" si="4"/>
        <v>812</v>
      </c>
      <c r="T58" s="1023" t="s">
        <v>289</v>
      </c>
      <c r="U58" s="989">
        <v>55</v>
      </c>
    </row>
    <row r="59" spans="1:21">
      <c r="A59" s="989">
        <v>56</v>
      </c>
      <c r="B59" s="1023" t="s">
        <v>345</v>
      </c>
      <c r="C59" s="1024">
        <f>[2]детал!G59+[2]детал!H59</f>
        <v>0</v>
      </c>
      <c r="D59" s="1025">
        <f>[2]детал!G157+[2]детал!H157</f>
        <v>0</v>
      </c>
      <c r="E59" s="1058">
        <f>[2]детал!G255+[2]детал!H255</f>
        <v>0</v>
      </c>
      <c r="F59" s="1027">
        <f t="shared" si="3"/>
        <v>0</v>
      </c>
      <c r="G59" s="1024">
        <v>1</v>
      </c>
      <c r="H59" s="1025">
        <f>[2]детал!G451+[2]детал!H451</f>
        <v>0</v>
      </c>
      <c r="I59" s="1053">
        <f>[2]детал!G549+[2]детал!H549</f>
        <v>0</v>
      </c>
      <c r="J59" s="1029">
        <f t="shared" si="1"/>
        <v>1</v>
      </c>
      <c r="K59" s="1030">
        <f>[2]детал!G647+[2]детал!H647</f>
        <v>4</v>
      </c>
      <c r="L59" s="1025">
        <f>[2]детал!G745+[2]детал!H745</f>
        <v>19</v>
      </c>
      <c r="M59" s="1031">
        <f>[2]детал!G843+[2]детал!H843</f>
        <v>0</v>
      </c>
      <c r="N59" s="1032">
        <f t="shared" si="2"/>
        <v>23</v>
      </c>
      <c r="O59" s="1020">
        <f>[2]детал!G941+[2]детал!H941</f>
        <v>31</v>
      </c>
      <c r="P59" s="1052">
        <f>[2]детал!G1039+[2]детал!H1039</f>
        <v>1</v>
      </c>
      <c r="Q59" s="1026">
        <f>[2]детал!G1137+[2]детал!H1137</f>
        <v>0</v>
      </c>
      <c r="R59" s="1027">
        <f t="shared" si="0"/>
        <v>32</v>
      </c>
      <c r="S59" s="1034">
        <f t="shared" si="4"/>
        <v>56</v>
      </c>
      <c r="T59" s="1023" t="s">
        <v>289</v>
      </c>
      <c r="U59" s="989">
        <v>56</v>
      </c>
    </row>
    <row r="60" spans="1:21" ht="13.5" customHeight="1">
      <c r="A60" s="1007">
        <v>57</v>
      </c>
      <c r="B60" s="1023" t="s">
        <v>346</v>
      </c>
      <c r="C60" s="1024">
        <f>[2]детал!G60+[2]детал!H60</f>
        <v>3033</v>
      </c>
      <c r="D60" s="1025">
        <f>[2]детал!G158+[2]детал!H158</f>
        <v>2845</v>
      </c>
      <c r="E60" s="1058">
        <f>[2]детал!G256+[2]детал!H256</f>
        <v>185</v>
      </c>
      <c r="F60" s="1027">
        <f t="shared" si="3"/>
        <v>6063</v>
      </c>
      <c r="G60" s="1028">
        <v>29</v>
      </c>
      <c r="H60" s="1025">
        <f>[2]детал!G452+[2]детал!H452</f>
        <v>30</v>
      </c>
      <c r="I60" s="1053">
        <f>[2]детал!G550+[2]детал!H550</f>
        <v>29</v>
      </c>
      <c r="J60" s="1029">
        <f t="shared" si="1"/>
        <v>88</v>
      </c>
      <c r="K60" s="1030">
        <f>[2]детал!G648+[2]детал!H648</f>
        <v>33</v>
      </c>
      <c r="L60" s="1025">
        <f>[2]детал!G746+[2]детал!H746</f>
        <v>30</v>
      </c>
      <c r="M60" s="1031">
        <f>[2]детал!G844+[2]детал!H844</f>
        <v>29</v>
      </c>
      <c r="N60" s="1032">
        <f t="shared" si="2"/>
        <v>92</v>
      </c>
      <c r="O60" s="1020">
        <f>[2]детал!G942+[2]детал!H942</f>
        <v>104</v>
      </c>
      <c r="P60" s="1052">
        <f>[2]детал!G1040+[2]детал!H1040</f>
        <v>1226</v>
      </c>
      <c r="Q60" s="1026">
        <f>[2]детал!G1138+[2]детал!H1138</f>
        <v>2572</v>
      </c>
      <c r="R60" s="1027">
        <f t="shared" si="0"/>
        <v>3902</v>
      </c>
      <c r="S60" s="1034">
        <f t="shared" si="4"/>
        <v>10145</v>
      </c>
      <c r="T60" s="1023" t="s">
        <v>289</v>
      </c>
      <c r="U60" s="989">
        <v>57</v>
      </c>
    </row>
    <row r="61" spans="1:21" s="1047" customFormat="1" ht="14.25" customHeight="1">
      <c r="A61" s="989">
        <v>58</v>
      </c>
      <c r="B61" s="1023" t="s">
        <v>347</v>
      </c>
      <c r="C61" s="1024">
        <f>[2]детал!G61+[2]детал!H61</f>
        <v>25</v>
      </c>
      <c r="D61" s="1025">
        <f>[2]детал!G159+[2]детал!H159</f>
        <v>22</v>
      </c>
      <c r="E61" s="1058">
        <f>[2]детал!G257+[2]детал!H257</f>
        <v>25</v>
      </c>
      <c r="F61" s="1027">
        <f t="shared" si="3"/>
        <v>72</v>
      </c>
      <c r="G61" s="1024">
        <v>23</v>
      </c>
      <c r="H61" s="1025">
        <f>[2]детал!G453+[2]детал!H453</f>
        <v>565</v>
      </c>
      <c r="I61" s="1053">
        <f>[2]детал!G551+[2]детал!H551</f>
        <v>121</v>
      </c>
      <c r="J61" s="1029">
        <f t="shared" si="1"/>
        <v>709</v>
      </c>
      <c r="K61" s="1030">
        <f>[2]детал!G649+[2]детал!H649</f>
        <v>1340</v>
      </c>
      <c r="L61" s="1025">
        <f>[2]детал!G747+[2]детал!H747</f>
        <v>1838</v>
      </c>
      <c r="M61" s="1031">
        <f>[2]детал!G845+[2]детал!H845</f>
        <v>1303</v>
      </c>
      <c r="N61" s="1032">
        <f t="shared" si="2"/>
        <v>4481</v>
      </c>
      <c r="O61" s="1020">
        <f>[2]детал!G943+[2]детал!H943</f>
        <v>25</v>
      </c>
      <c r="P61" s="1052">
        <f>[2]детал!G1041+[2]детал!H1041</f>
        <v>25</v>
      </c>
      <c r="Q61" s="1026">
        <f>[2]детал!G1139+[2]детал!H1139</f>
        <v>26</v>
      </c>
      <c r="R61" s="1027">
        <f t="shared" si="0"/>
        <v>76</v>
      </c>
      <c r="S61" s="1045">
        <f t="shared" si="4"/>
        <v>5338</v>
      </c>
      <c r="T61" s="1023" t="s">
        <v>289</v>
      </c>
      <c r="U61" s="989">
        <v>58</v>
      </c>
    </row>
    <row r="62" spans="1:21" s="1047" customFormat="1" ht="13.5" customHeight="1">
      <c r="A62" s="1007">
        <v>59</v>
      </c>
      <c r="B62" s="1057" t="s">
        <v>348</v>
      </c>
      <c r="C62" s="1024">
        <f>[2]детал!G62+[2]детал!H62</f>
        <v>1534</v>
      </c>
      <c r="D62" s="1025">
        <f>[2]детал!G160+[2]детал!H160</f>
        <v>1432</v>
      </c>
      <c r="E62" s="1058">
        <f>[2]детал!G258+[2]детал!H258</f>
        <v>208</v>
      </c>
      <c r="F62" s="1027">
        <f t="shared" si="3"/>
        <v>3174</v>
      </c>
      <c r="G62" s="1024">
        <v>30</v>
      </c>
      <c r="H62" s="1025">
        <f>[2]детал!G454+[2]детал!H454</f>
        <v>31</v>
      </c>
      <c r="I62" s="1053">
        <f>[2]детал!G552+[2]детал!H552</f>
        <v>30</v>
      </c>
      <c r="J62" s="1029">
        <f t="shared" si="1"/>
        <v>91</v>
      </c>
      <c r="K62" s="1030">
        <f>[2]детал!G650+[2]детал!H650</f>
        <v>31</v>
      </c>
      <c r="L62" s="1025">
        <f>[2]детал!G748+[2]детал!H748</f>
        <v>984</v>
      </c>
      <c r="M62" s="1031">
        <f>[2]детал!G846+[2]детал!H846</f>
        <v>1142</v>
      </c>
      <c r="N62" s="1032">
        <f t="shared" si="2"/>
        <v>2157</v>
      </c>
      <c r="O62" s="1020">
        <f>[2]детал!G944+[2]детал!H944</f>
        <v>31</v>
      </c>
      <c r="P62" s="1052">
        <f>[2]детал!G1042+[2]детал!H1042</f>
        <v>775</v>
      </c>
      <c r="Q62" s="1026">
        <f>[2]детал!G1140+[2]детал!H1140</f>
        <v>1457</v>
      </c>
      <c r="R62" s="1027">
        <f t="shared" si="0"/>
        <v>2263</v>
      </c>
      <c r="S62" s="1045">
        <f t="shared" si="4"/>
        <v>7685</v>
      </c>
      <c r="T62" s="1023" t="s">
        <v>289</v>
      </c>
      <c r="U62" s="989">
        <v>59</v>
      </c>
    </row>
    <row r="63" spans="1:21" s="1047" customFormat="1" ht="13.5" customHeight="1">
      <c r="A63" s="989">
        <v>60</v>
      </c>
      <c r="B63" s="1023" t="s">
        <v>349</v>
      </c>
      <c r="C63" s="1024">
        <f>[2]детал!G63+[2]детал!H63</f>
        <v>286</v>
      </c>
      <c r="D63" s="1025">
        <f>[2]детал!G161+[2]детал!H161</f>
        <v>266</v>
      </c>
      <c r="E63" s="1058">
        <f>[2]детал!G259+[2]детал!H259</f>
        <v>292</v>
      </c>
      <c r="F63" s="1027">
        <f t="shared" si="3"/>
        <v>844</v>
      </c>
      <c r="G63" s="1024">
        <v>276</v>
      </c>
      <c r="H63" s="1025">
        <f>[2]детал!G455+[2]детал!H455</f>
        <v>77</v>
      </c>
      <c r="I63" s="1053">
        <f>[2]детал!G553+[2]детал!H553</f>
        <v>31</v>
      </c>
      <c r="J63" s="1029">
        <f t="shared" si="1"/>
        <v>384</v>
      </c>
      <c r="K63" s="1030">
        <f>[2]детал!G651+[2]детал!H651</f>
        <v>33</v>
      </c>
      <c r="L63" s="1025">
        <f>[2]детал!G749+[2]детал!H749</f>
        <v>33</v>
      </c>
      <c r="M63" s="1031">
        <f>[2]детал!G847+[2]детал!H847</f>
        <v>120</v>
      </c>
      <c r="N63" s="1032">
        <f t="shared" si="2"/>
        <v>186</v>
      </c>
      <c r="O63" s="1020">
        <f>[2]детал!G945+[2]детал!H945</f>
        <v>300</v>
      </c>
      <c r="P63" s="1052">
        <f>[2]детал!G1043+[2]детал!H1043</f>
        <v>272</v>
      </c>
      <c r="Q63" s="1026">
        <f>[2]детал!G1141+[2]детал!H1141</f>
        <v>281</v>
      </c>
      <c r="R63" s="1027">
        <f t="shared" si="0"/>
        <v>853</v>
      </c>
      <c r="S63" s="1045">
        <f>C63+D63+E63+G63+H63+I63+K63+L63+M63+O63+P63+Q63</f>
        <v>2267</v>
      </c>
      <c r="T63" s="1060" t="s">
        <v>350</v>
      </c>
      <c r="U63" s="989">
        <v>60</v>
      </c>
    </row>
    <row r="64" spans="1:21" s="1047" customFormat="1" ht="13.5" customHeight="1">
      <c r="A64" s="1007">
        <v>61</v>
      </c>
      <c r="B64" s="1057" t="s">
        <v>351</v>
      </c>
      <c r="C64" s="1024">
        <f>[2]детал!G64+[2]детал!H64</f>
        <v>3106</v>
      </c>
      <c r="D64" s="1025">
        <f>[2]детал!G162+[2]детал!H162</f>
        <v>2908</v>
      </c>
      <c r="E64" s="1058">
        <f>[2]детал!G260+[2]детал!H260</f>
        <v>259</v>
      </c>
      <c r="F64" s="1027">
        <f t="shared" si="3"/>
        <v>6273</v>
      </c>
      <c r="G64" s="1024">
        <v>21</v>
      </c>
      <c r="H64" s="1025">
        <f>[2]детал!G456+[2]детал!H456</f>
        <v>21</v>
      </c>
      <c r="I64" s="1053">
        <f>[2]детал!G554+[2]детал!H554</f>
        <v>895</v>
      </c>
      <c r="J64" s="1029">
        <f t="shared" si="1"/>
        <v>937</v>
      </c>
      <c r="K64" s="1030">
        <f>[2]детал!G652+[2]детал!H652</f>
        <v>2689</v>
      </c>
      <c r="L64" s="1025">
        <f>[2]детал!G750+[2]детал!H750</f>
        <v>2335</v>
      </c>
      <c r="M64" s="1031">
        <f>[2]детал!G848+[2]детал!H848</f>
        <v>2149</v>
      </c>
      <c r="N64" s="1032">
        <f t="shared" si="2"/>
        <v>7173</v>
      </c>
      <c r="O64" s="1020">
        <f>[2]детал!G946+[2]детал!H946</f>
        <v>22</v>
      </c>
      <c r="P64" s="1052">
        <f>[2]детал!G1044+[2]детал!H1044</f>
        <v>1425</v>
      </c>
      <c r="Q64" s="1026">
        <f>[2]детал!G1142+[2]детал!H1142</f>
        <v>3108</v>
      </c>
      <c r="R64" s="1027">
        <f t="shared" si="0"/>
        <v>4555</v>
      </c>
      <c r="S64" s="1045">
        <f t="shared" si="4"/>
        <v>18938</v>
      </c>
      <c r="T64" s="1023" t="s">
        <v>289</v>
      </c>
      <c r="U64" s="989">
        <v>61</v>
      </c>
    </row>
    <row r="65" spans="1:21">
      <c r="A65" s="989">
        <v>62</v>
      </c>
      <c r="B65" s="1057" t="s">
        <v>352</v>
      </c>
      <c r="C65" s="1024">
        <f>[2]детал!G65+[2]детал!H65</f>
        <v>1280</v>
      </c>
      <c r="D65" s="1025">
        <f>[2]детал!G163+[2]детал!H163</f>
        <v>1220</v>
      </c>
      <c r="E65" s="1058">
        <f>[2]детал!G261+[2]детал!H261</f>
        <v>749</v>
      </c>
      <c r="F65" s="1027">
        <f t="shared" si="3"/>
        <v>3249</v>
      </c>
      <c r="G65" s="1024">
        <v>651</v>
      </c>
      <c r="H65" s="1025">
        <f>[2]детал!G457+[2]детал!H457</f>
        <v>147</v>
      </c>
      <c r="I65" s="1053">
        <f>[2]детал!G555+[2]детал!H555</f>
        <v>37</v>
      </c>
      <c r="J65" s="1029">
        <f t="shared" si="1"/>
        <v>835</v>
      </c>
      <c r="K65" s="1030">
        <f>[2]детал!G653+[2]детал!H653</f>
        <v>39</v>
      </c>
      <c r="L65" s="1025">
        <f>[2]детал!G751+[2]детал!H751</f>
        <v>39</v>
      </c>
      <c r="M65" s="1031">
        <f>[2]детал!G849+[2]детал!H849</f>
        <v>183</v>
      </c>
      <c r="N65" s="1032">
        <f t="shared" si="2"/>
        <v>261</v>
      </c>
      <c r="O65" s="1020">
        <f>[2]детал!G947+[2]детал!H947</f>
        <v>772</v>
      </c>
      <c r="P65" s="1052">
        <f>[2]детал!G1045+[2]детал!H1045</f>
        <v>721</v>
      </c>
      <c r="Q65" s="1026">
        <f>[2]детал!G1143+[2]детал!H1143</f>
        <v>1250</v>
      </c>
      <c r="R65" s="1027">
        <f t="shared" si="0"/>
        <v>2743</v>
      </c>
      <c r="S65" s="1045">
        <f t="shared" si="4"/>
        <v>7088</v>
      </c>
      <c r="T65" s="1056" t="s">
        <v>315</v>
      </c>
      <c r="U65" s="989">
        <v>62</v>
      </c>
    </row>
    <row r="66" spans="1:21" ht="14.25" customHeight="1">
      <c r="A66" s="989">
        <v>63</v>
      </c>
      <c r="B66" s="1061" t="s">
        <v>353</v>
      </c>
      <c r="C66" s="1024">
        <f>[2]детал!G66+[2]детал!H66</f>
        <v>470</v>
      </c>
      <c r="D66" s="1025">
        <f>[2]детал!G164+[2]детал!H164</f>
        <v>453</v>
      </c>
      <c r="E66" s="1058">
        <f>[2]детал!G262+[2]детал!H262</f>
        <v>483</v>
      </c>
      <c r="F66" s="1027">
        <f t="shared" si="3"/>
        <v>1406</v>
      </c>
      <c r="G66" s="1024">
        <v>464</v>
      </c>
      <c r="H66" s="1025">
        <f>[2]детал!G458+[2]детал!H458</f>
        <v>119</v>
      </c>
      <c r="I66" s="1053">
        <f>[2]детал!G556+[2]детал!H556</f>
        <v>36</v>
      </c>
      <c r="J66" s="1029">
        <f t="shared" si="1"/>
        <v>619</v>
      </c>
      <c r="K66" s="1030">
        <f>[2]детал!G654+[2]детал!H654</f>
        <v>38</v>
      </c>
      <c r="L66" s="1025">
        <f>[2]детал!G752+[2]детал!H752</f>
        <v>39</v>
      </c>
      <c r="M66" s="1031">
        <f>[2]детал!G850+[2]детал!H850</f>
        <v>165</v>
      </c>
      <c r="N66" s="1032">
        <f t="shared" si="2"/>
        <v>242</v>
      </c>
      <c r="O66" s="1020">
        <f>[2]детал!G948+[2]детал!H948</f>
        <v>490</v>
      </c>
      <c r="P66" s="1052">
        <f>[2]детал!G1046+[2]детал!H1046</f>
        <v>456</v>
      </c>
      <c r="Q66" s="1026">
        <f>[2]детал!G1144+[2]детал!H1144</f>
        <v>468</v>
      </c>
      <c r="R66" s="1027">
        <f t="shared" si="0"/>
        <v>1414</v>
      </c>
      <c r="S66" s="1045">
        <f t="shared" si="4"/>
        <v>3681</v>
      </c>
      <c r="T66" s="1023" t="s">
        <v>289</v>
      </c>
      <c r="U66" s="989">
        <v>63</v>
      </c>
    </row>
    <row r="67" spans="1:21" ht="15" customHeight="1">
      <c r="A67" s="1007">
        <v>64</v>
      </c>
      <c r="B67" s="1062" t="s">
        <v>354</v>
      </c>
      <c r="C67" s="1024">
        <f>[2]детал!G67+[2]детал!H67</f>
        <v>7190</v>
      </c>
      <c r="D67" s="1025">
        <f>[2]детал!G165+[2]детал!H165</f>
        <v>7348</v>
      </c>
      <c r="E67" s="1058">
        <f>[2]детал!G263+[2]детал!H263</f>
        <v>6696</v>
      </c>
      <c r="F67" s="1027">
        <f t="shared" si="3"/>
        <v>21234</v>
      </c>
      <c r="G67" s="1063">
        <v>6420</v>
      </c>
      <c r="H67" s="1025">
        <f>[2]детал!G459+[2]детал!H459</f>
        <v>1387</v>
      </c>
      <c r="I67" s="1053">
        <f>[2]детал!G557+[2]детал!H557</f>
        <v>24</v>
      </c>
      <c r="J67" s="1064">
        <f t="shared" si="1"/>
        <v>7831</v>
      </c>
      <c r="K67" s="1030">
        <f>[2]детал!G655+[2]детал!H655</f>
        <v>25</v>
      </c>
      <c r="L67" s="1025">
        <f>[2]детал!G753+[2]детал!H753</f>
        <v>24</v>
      </c>
      <c r="M67" s="1031">
        <f>[2]детал!G851+[2]детал!H851</f>
        <v>1465</v>
      </c>
      <c r="N67" s="1065">
        <f t="shared" si="2"/>
        <v>1514</v>
      </c>
      <c r="O67" s="1020">
        <f>[2]детал!G949+[2]детал!H949</f>
        <v>7303</v>
      </c>
      <c r="P67" s="1052">
        <f>[2]детал!G1047+[2]детал!H1047</f>
        <v>6707</v>
      </c>
      <c r="Q67" s="1026">
        <f>[2]детал!G1145+[2]детал!H1145</f>
        <v>7010</v>
      </c>
      <c r="R67" s="1066">
        <f t="shared" si="0"/>
        <v>21020</v>
      </c>
      <c r="S67" s="1045">
        <f t="shared" si="4"/>
        <v>51599</v>
      </c>
      <c r="T67" s="1023" t="s">
        <v>289</v>
      </c>
      <c r="U67" s="989">
        <v>64</v>
      </c>
    </row>
    <row r="68" spans="1:21" ht="15" customHeight="1">
      <c r="A68" s="989">
        <v>65</v>
      </c>
      <c r="B68" s="1062" t="s">
        <v>355</v>
      </c>
      <c r="C68" s="1024">
        <f>[2]детал!G68+[2]детал!H68</f>
        <v>1560</v>
      </c>
      <c r="D68" s="1025">
        <f>[2]детал!G166+[2]детал!H166</f>
        <v>1350</v>
      </c>
      <c r="E68" s="1058">
        <f>[2]детал!G264+[2]детал!H264</f>
        <v>1284</v>
      </c>
      <c r="F68" s="1027">
        <f t="shared" si="3"/>
        <v>4194</v>
      </c>
      <c r="G68" s="1063">
        <v>1224</v>
      </c>
      <c r="H68" s="1025">
        <f>[2]детал!G460+[2]детал!H460</f>
        <v>298</v>
      </c>
      <c r="I68" s="1053">
        <f>[2]детал!G558+[2]детал!H558</f>
        <v>30</v>
      </c>
      <c r="J68" s="1064">
        <f t="shared" si="1"/>
        <v>1552</v>
      </c>
      <c r="K68" s="1030">
        <f>[2]детал!G656+[2]детал!H656</f>
        <v>31</v>
      </c>
      <c r="L68" s="1025">
        <f>[2]детал!G754+[2]детал!H754</f>
        <v>35</v>
      </c>
      <c r="M68" s="1031">
        <f>[2]детал!G852+[2]детал!H852</f>
        <v>37</v>
      </c>
      <c r="N68" s="1065">
        <f t="shared" si="2"/>
        <v>103</v>
      </c>
      <c r="O68" s="1020">
        <f>[2]детал!G950+[2]детал!H950</f>
        <v>1403</v>
      </c>
      <c r="P68" s="1052">
        <f>[2]детал!G1048+[2]детал!H1048</f>
        <v>1285</v>
      </c>
      <c r="Q68" s="1026">
        <f>[2]детал!G1146+[2]детал!H1146</f>
        <v>1476</v>
      </c>
      <c r="R68" s="1066">
        <f>O68+P68+Q68</f>
        <v>4164</v>
      </c>
      <c r="S68" s="1045">
        <f>C68+D68+E68+G68+H68+I68+K68+L68+M68+O68+P68+Q68</f>
        <v>10013</v>
      </c>
      <c r="T68" s="1023" t="s">
        <v>289</v>
      </c>
      <c r="U68" s="989">
        <v>65</v>
      </c>
    </row>
    <row r="69" spans="1:21" s="1047" customFormat="1" ht="14.25" customHeight="1">
      <c r="A69" s="1007">
        <v>66</v>
      </c>
      <c r="B69" s="1062" t="s">
        <v>356</v>
      </c>
      <c r="C69" s="1024">
        <f>[2]детал!G69+[2]детал!H69</f>
        <v>2763</v>
      </c>
      <c r="D69" s="1025">
        <f>[2]детал!G167+[2]детал!H167</f>
        <v>2465</v>
      </c>
      <c r="E69" s="1058">
        <f>[2]детал!G265+[2]детал!H265</f>
        <v>2633</v>
      </c>
      <c r="F69" s="1066">
        <f>SUM(C69:E69)</f>
        <v>7861</v>
      </c>
      <c r="G69" s="1024">
        <v>2545</v>
      </c>
      <c r="H69" s="1025">
        <f>[2]детал!G461+[2]детал!H461</f>
        <v>514</v>
      </c>
      <c r="I69" s="1053">
        <f>[2]детал!G559+[2]детал!H559</f>
        <v>56</v>
      </c>
      <c r="J69" s="1029">
        <f t="shared" ref="J69:J81" si="5">SUM(G69:I69)</f>
        <v>3115</v>
      </c>
      <c r="K69" s="1030">
        <f>[2]детал!G657+[2]детал!H657</f>
        <v>58</v>
      </c>
      <c r="L69" s="1025">
        <f>[2]детал!G755+[2]детал!H755</f>
        <v>57</v>
      </c>
      <c r="M69" s="1031">
        <f>[2]детал!G853+[2]детал!H853</f>
        <v>646</v>
      </c>
      <c r="N69" s="1065">
        <f t="shared" ref="N69:N78" si="6">SUM(K69:M69)</f>
        <v>761</v>
      </c>
      <c r="O69" s="1020">
        <f>[2]детал!G951+[2]детал!H951</f>
        <v>2794</v>
      </c>
      <c r="P69" s="1052">
        <f>[2]детал!G1049+[2]детал!H1049</f>
        <v>2626</v>
      </c>
      <c r="Q69" s="1026">
        <f>[2]детал!G1147+[2]детал!H1147</f>
        <v>2659</v>
      </c>
      <c r="R69" s="1066">
        <f t="shared" ref="R69:R81" si="7">O69+P69+Q69</f>
        <v>8079</v>
      </c>
      <c r="S69" s="1045">
        <f>C69+D69+E69+G69+H69+I69+K69+L69+M69+O69+P69+Q69</f>
        <v>19816</v>
      </c>
      <c r="T69" s="1023" t="s">
        <v>289</v>
      </c>
      <c r="U69" s="989">
        <v>66</v>
      </c>
    </row>
    <row r="70" spans="1:21" s="1047" customFormat="1" ht="12.75" customHeight="1" thickBot="1">
      <c r="A70" s="1007">
        <v>67</v>
      </c>
      <c r="B70" s="1067" t="s">
        <v>357</v>
      </c>
      <c r="C70" s="1063">
        <f>[2]детал!G70+[2]детал!H70</f>
        <v>4140</v>
      </c>
      <c r="D70" s="1025">
        <f>[2]детал!G168+[2]детал!H168</f>
        <v>3755</v>
      </c>
      <c r="E70" s="1058">
        <f>[2]детал!G266+[2]детал!H266</f>
        <v>6224</v>
      </c>
      <c r="F70" s="1068">
        <f>SUM(C70:E70)</f>
        <v>14119</v>
      </c>
      <c r="G70" s="1063">
        <v>9501</v>
      </c>
      <c r="H70" s="1025">
        <f>[2]детал!G462+[2]детал!H462</f>
        <v>1858</v>
      </c>
      <c r="I70" s="1069">
        <f>[2]детал!G560+[2]детал!H560</f>
        <v>24</v>
      </c>
      <c r="J70" s="1064">
        <f t="shared" si="5"/>
        <v>11383</v>
      </c>
      <c r="K70" s="1070">
        <f>[2]детал!G658+[2]детал!H658</f>
        <v>113</v>
      </c>
      <c r="L70" s="1071">
        <f>[2]детал!G756+[2]детал!H756</f>
        <v>47</v>
      </c>
      <c r="M70" s="1072">
        <f>[2]детал!G854+[2]детал!H854</f>
        <v>1706</v>
      </c>
      <c r="N70" s="1073">
        <f>SUM(K70:M70)</f>
        <v>1866</v>
      </c>
      <c r="O70" s="1074">
        <f>[2]детал!G952+[2]детал!H952</f>
        <v>5676</v>
      </c>
      <c r="P70" s="1075">
        <f>[2]детал!G1050+[2]детал!H1050</f>
        <v>8980</v>
      </c>
      <c r="Q70" s="1076">
        <f>[2]детал!G1148+[2]детал!H1148</f>
        <v>9290</v>
      </c>
      <c r="R70" s="1077">
        <f t="shared" si="7"/>
        <v>23946</v>
      </c>
      <c r="S70" s="1078">
        <f>C70+D70+E70+G70+H70+I70+K70+L70+M70+O70+P70+Q70</f>
        <v>51314</v>
      </c>
      <c r="T70" s="1079" t="s">
        <v>289</v>
      </c>
      <c r="U70" s="989">
        <v>67</v>
      </c>
    </row>
    <row r="71" spans="1:21" s="1047" customFormat="1" ht="12.75" customHeight="1">
      <c r="A71" s="1007">
        <v>68</v>
      </c>
      <c r="B71" s="1008" t="s">
        <v>358</v>
      </c>
      <c r="C71" s="1080">
        <f>[2]детал!G71+[2]детал!H71</f>
        <v>4562</v>
      </c>
      <c r="D71" s="1081">
        <f>[2]детал!G169+[2]детал!H169</f>
        <v>4226</v>
      </c>
      <c r="E71" s="1082">
        <f>[2]детал!G267</f>
        <v>4483</v>
      </c>
      <c r="F71" s="1083">
        <f>SUM(C71:E71)</f>
        <v>13271</v>
      </c>
      <c r="G71" s="1084">
        <v>4345</v>
      </c>
      <c r="H71" s="1081">
        <f>[2]детал!G463+[2]детал!H463</f>
        <v>4439</v>
      </c>
      <c r="I71" s="1085">
        <f>[2]детал!G561</f>
        <v>4289</v>
      </c>
      <c r="J71" s="1083">
        <f>SUM(G71:I71)</f>
        <v>13073</v>
      </c>
      <c r="K71" s="1009">
        <f>[2]детал!G659</f>
        <v>3262</v>
      </c>
      <c r="L71" s="1086">
        <f>[2]детал!G757</f>
        <v>4447</v>
      </c>
      <c r="M71" s="1087">
        <f>[2]детал!G855+[2]детал!H855</f>
        <v>4330</v>
      </c>
      <c r="N71" s="1083">
        <f>SUM(K71:M71)</f>
        <v>12039</v>
      </c>
      <c r="O71" s="1088">
        <f>[2]детал!G953</f>
        <v>4458</v>
      </c>
      <c r="P71" s="1089">
        <f>[2]детал!G1051+[2]детал!H1051</f>
        <v>4357</v>
      </c>
      <c r="Q71" s="1082">
        <f>[2]детал!G1149+[2]детал!H1149</f>
        <v>4530</v>
      </c>
      <c r="R71" s="1090">
        <f>O71+P71+Q71</f>
        <v>13345</v>
      </c>
      <c r="S71" s="1083">
        <f>C71+D71+E71+G71+H71+I71+K71+L71+M71+O71+P71+Q71</f>
        <v>51728</v>
      </c>
      <c r="T71" s="1022" t="s">
        <v>289</v>
      </c>
      <c r="U71" s="989">
        <v>68</v>
      </c>
    </row>
    <row r="72" spans="1:21" s="1047" customFormat="1" ht="12.75" customHeight="1" thickBot="1">
      <c r="A72" s="1007">
        <v>69</v>
      </c>
      <c r="B72" s="1067" t="s">
        <v>359</v>
      </c>
      <c r="C72" s="1091">
        <f>[2]детал!G72+[2]детал!H72</f>
        <v>12308</v>
      </c>
      <c r="D72" s="1086">
        <f>[2]детал!G170+[2]детал!H170</f>
        <v>11546</v>
      </c>
      <c r="E72" s="1087">
        <f>[2]детал!G268</f>
        <v>12277</v>
      </c>
      <c r="F72" s="1092">
        <f>SUM(C72:E72)</f>
        <v>36131</v>
      </c>
      <c r="G72" s="1093">
        <v>11933</v>
      </c>
      <c r="H72" s="1094">
        <f>[2]детал!G464+[2]детал!H464</f>
        <v>12167</v>
      </c>
      <c r="I72" s="1095">
        <f>[2]детал!G562</f>
        <v>11636</v>
      </c>
      <c r="J72" s="1092">
        <f t="shared" si="5"/>
        <v>35736</v>
      </c>
      <c r="K72" s="1063">
        <f>[2]детал!G660</f>
        <v>11898</v>
      </c>
      <c r="L72" s="1086">
        <f>[2]детал!G758</f>
        <v>12071</v>
      </c>
      <c r="M72" s="1087">
        <f>[2]детал!G856+[2]детал!H856</f>
        <v>11714</v>
      </c>
      <c r="N72" s="1092">
        <f>SUM(K72:M72)</f>
        <v>35683</v>
      </c>
      <c r="O72" s="1096">
        <f>[2]детал!G954</f>
        <v>12011</v>
      </c>
      <c r="P72" s="1097">
        <f>[2]детал!G1052+[2]детал!H1052</f>
        <v>11370</v>
      </c>
      <c r="Q72" s="1098">
        <f>[2]детал!G1150+[2]детал!H1150</f>
        <v>11762</v>
      </c>
      <c r="R72" s="1099">
        <f t="shared" si="7"/>
        <v>35143</v>
      </c>
      <c r="S72" s="1092">
        <f>C72+D72+E72+G72+H72+I72+K72+L72+M72+O72+P72+Q72</f>
        <v>142693</v>
      </c>
      <c r="T72" s="1100" t="s">
        <v>289</v>
      </c>
      <c r="U72" s="989">
        <v>69</v>
      </c>
    </row>
    <row r="73" spans="1:21" ht="13.5" customHeight="1" thickBot="1">
      <c r="B73" s="1101" t="s">
        <v>92</v>
      </c>
      <c r="C73" s="1102">
        <f>SUM(C4:C72)</f>
        <v>142834</v>
      </c>
      <c r="D73" s="1102">
        <f t="shared" ref="D73:S73" si="8">SUM(D4:D72)</f>
        <v>133616</v>
      </c>
      <c r="E73" s="1103">
        <f t="shared" si="8"/>
        <v>69866</v>
      </c>
      <c r="F73" s="1104">
        <f t="shared" si="8"/>
        <v>346316</v>
      </c>
      <c r="G73" s="1105">
        <f t="shared" si="8"/>
        <v>64657</v>
      </c>
      <c r="H73" s="1105">
        <f t="shared" si="8"/>
        <v>41035</v>
      </c>
      <c r="I73" s="1106">
        <f t="shared" si="8"/>
        <v>39601</v>
      </c>
      <c r="J73" s="1107">
        <f t="shared" si="8"/>
        <v>145293</v>
      </c>
      <c r="K73" s="1102">
        <f t="shared" si="8"/>
        <v>45097</v>
      </c>
      <c r="L73" s="1102">
        <f t="shared" si="8"/>
        <v>56962</v>
      </c>
      <c r="M73" s="1103">
        <f t="shared" si="8"/>
        <v>47288</v>
      </c>
      <c r="N73" s="1105">
        <f t="shared" si="8"/>
        <v>149347</v>
      </c>
      <c r="O73" s="1105">
        <f t="shared" si="8"/>
        <v>64182</v>
      </c>
      <c r="P73" s="1102">
        <f t="shared" si="8"/>
        <v>99835</v>
      </c>
      <c r="Q73" s="1103">
        <f t="shared" si="8"/>
        <v>142809</v>
      </c>
      <c r="R73" s="1105">
        <f t="shared" si="8"/>
        <v>306826</v>
      </c>
      <c r="S73" s="1106">
        <f t="shared" si="8"/>
        <v>947782</v>
      </c>
      <c r="T73" s="1108"/>
      <c r="U73" s="1047"/>
    </row>
    <row r="74" spans="1:21" ht="15" customHeight="1">
      <c r="B74" s="1109" t="s">
        <v>360</v>
      </c>
      <c r="C74" s="1110">
        <f>C73-C75</f>
        <v>136589</v>
      </c>
      <c r="D74" s="1110">
        <f t="shared" ref="D74:S74" si="9">D73-D75</f>
        <v>127719</v>
      </c>
      <c r="E74" s="1110">
        <f t="shared" si="9"/>
        <v>68846</v>
      </c>
      <c r="F74" s="1111">
        <f t="shared" si="9"/>
        <v>333154</v>
      </c>
      <c r="G74" s="1110">
        <f t="shared" si="9"/>
        <v>63967</v>
      </c>
      <c r="H74" s="1110">
        <f t="shared" si="9"/>
        <v>40847</v>
      </c>
      <c r="I74" s="1110">
        <f t="shared" si="9"/>
        <v>39510</v>
      </c>
      <c r="J74" s="1111">
        <f t="shared" si="9"/>
        <v>144324</v>
      </c>
      <c r="K74" s="1110">
        <f t="shared" si="9"/>
        <v>44975</v>
      </c>
      <c r="L74" s="1110">
        <f t="shared" si="9"/>
        <v>56882</v>
      </c>
      <c r="M74" s="1110">
        <f t="shared" si="9"/>
        <v>47065</v>
      </c>
      <c r="N74" s="1111">
        <f t="shared" si="9"/>
        <v>148922</v>
      </c>
      <c r="O74" s="1110">
        <f t="shared" si="9"/>
        <v>63369</v>
      </c>
      <c r="P74" s="1110">
        <f t="shared" si="9"/>
        <v>96758</v>
      </c>
      <c r="Q74" s="1110">
        <f t="shared" si="9"/>
        <v>136285</v>
      </c>
      <c r="R74" s="1111">
        <f t="shared" si="9"/>
        <v>296693</v>
      </c>
      <c r="S74" s="1112">
        <f t="shared" si="9"/>
        <v>923093</v>
      </c>
      <c r="T74" s="1113"/>
      <c r="U74" s="1047"/>
    </row>
    <row r="75" spans="1:21" ht="12.75" customHeight="1" thickBot="1">
      <c r="B75" s="1114" t="s">
        <v>361</v>
      </c>
      <c r="C75" s="1052">
        <f>C65+C29</f>
        <v>6245</v>
      </c>
      <c r="D75" s="1052">
        <f t="shared" ref="D75:S75" si="10">D65+D29</f>
        <v>5897</v>
      </c>
      <c r="E75" s="1052">
        <f t="shared" si="10"/>
        <v>1020</v>
      </c>
      <c r="F75" s="1115">
        <f t="shared" si="10"/>
        <v>13162</v>
      </c>
      <c r="G75" s="1052">
        <f t="shared" si="10"/>
        <v>690</v>
      </c>
      <c r="H75" s="1052">
        <f t="shared" si="10"/>
        <v>188</v>
      </c>
      <c r="I75" s="1052">
        <f t="shared" si="10"/>
        <v>91</v>
      </c>
      <c r="J75" s="1115">
        <f t="shared" si="10"/>
        <v>969</v>
      </c>
      <c r="K75" s="1052">
        <f t="shared" si="10"/>
        <v>122</v>
      </c>
      <c r="L75" s="1052">
        <f t="shared" si="10"/>
        <v>80</v>
      </c>
      <c r="M75" s="1052">
        <f t="shared" si="10"/>
        <v>223</v>
      </c>
      <c r="N75" s="1115">
        <f t="shared" si="10"/>
        <v>425</v>
      </c>
      <c r="O75" s="1052">
        <f t="shared" si="10"/>
        <v>813</v>
      </c>
      <c r="P75" s="1052">
        <f t="shared" si="10"/>
        <v>3077</v>
      </c>
      <c r="Q75" s="1052">
        <f>Q65+Q29+Q63</f>
        <v>6524</v>
      </c>
      <c r="R75" s="1115">
        <f t="shared" si="10"/>
        <v>10133</v>
      </c>
      <c r="S75" s="1116">
        <f t="shared" si="10"/>
        <v>24689</v>
      </c>
      <c r="T75" s="1117"/>
      <c r="U75" s="1047"/>
    </row>
    <row r="76" spans="1:21" ht="12.75" customHeight="1" thickBot="1">
      <c r="B76" s="1118" t="s">
        <v>362</v>
      </c>
      <c r="C76" s="1119">
        <v>128770</v>
      </c>
      <c r="D76" s="1119">
        <v>116365</v>
      </c>
      <c r="E76" s="1119">
        <v>124835</v>
      </c>
      <c r="F76" s="1120">
        <f>SUM(C76:E76)</f>
        <v>369970</v>
      </c>
      <c r="G76" s="1119">
        <v>56565</v>
      </c>
      <c r="H76" s="1119">
        <v>32550</v>
      </c>
      <c r="I76" s="1119">
        <v>55945</v>
      </c>
      <c r="J76" s="1120">
        <f>SUM(G76:I76)</f>
        <v>145060</v>
      </c>
      <c r="K76" s="1119">
        <v>76085</v>
      </c>
      <c r="L76" s="1119">
        <v>79240</v>
      </c>
      <c r="M76" s="1119">
        <v>67655</v>
      </c>
      <c r="N76" s="1120">
        <f>SUM(K76:M76)</f>
        <v>222980</v>
      </c>
      <c r="O76" s="1119">
        <v>84645</v>
      </c>
      <c r="P76" s="1119">
        <v>120525</v>
      </c>
      <c r="Q76" s="1119">
        <v>145460</v>
      </c>
      <c r="R76" s="1120">
        <f>SUM(O76:Q76)</f>
        <v>350630</v>
      </c>
      <c r="S76" s="1121">
        <f>F76+J76+N76+R76</f>
        <v>1088640</v>
      </c>
      <c r="T76" s="1122"/>
      <c r="U76" s="1047"/>
    </row>
    <row r="77" spans="1:21">
      <c r="B77" s="1123" t="s">
        <v>363</v>
      </c>
      <c r="C77" s="1124">
        <f t="shared" ref="C77:M77" si="11">C73-C76</f>
        <v>14064</v>
      </c>
      <c r="D77" s="1125">
        <f t="shared" si="11"/>
        <v>17251</v>
      </c>
      <c r="E77" s="1125">
        <f t="shared" si="11"/>
        <v>-54969</v>
      </c>
      <c r="F77" s="1125">
        <f t="shared" si="11"/>
        <v>-23654</v>
      </c>
      <c r="G77" s="1125">
        <f t="shared" si="11"/>
        <v>8092</v>
      </c>
      <c r="H77" s="1125">
        <f t="shared" si="11"/>
        <v>8485</v>
      </c>
      <c r="I77" s="1125">
        <f t="shared" si="11"/>
        <v>-16344</v>
      </c>
      <c r="J77" s="1125">
        <f t="shared" si="11"/>
        <v>233</v>
      </c>
      <c r="K77" s="1125">
        <f t="shared" si="11"/>
        <v>-30988</v>
      </c>
      <c r="L77" s="1125">
        <f t="shared" si="11"/>
        <v>-22278</v>
      </c>
      <c r="M77" s="1125">
        <f t="shared" si="11"/>
        <v>-20367</v>
      </c>
      <c r="N77" s="1120">
        <f>SUM(K77:M77)</f>
        <v>-73633</v>
      </c>
      <c r="O77" s="1125">
        <f>O73-O76</f>
        <v>-20463</v>
      </c>
      <c r="P77" s="1125">
        <f>P73-P76</f>
        <v>-20690</v>
      </c>
      <c r="Q77" s="1125">
        <f>Q73-Q76</f>
        <v>-2651</v>
      </c>
      <c r="R77" s="1120">
        <f>SUM(O77:Q77)</f>
        <v>-43804</v>
      </c>
      <c r="S77" s="1126">
        <f>F77+J77+N77+R77</f>
        <v>-140858</v>
      </c>
      <c r="T77" s="1127"/>
    </row>
    <row r="78" spans="1:21" ht="13.5" thickBot="1">
      <c r="B78" s="1128" t="s">
        <v>30</v>
      </c>
      <c r="C78" s="1129">
        <f>C77/C76*100</f>
        <v>10.921798555564184</v>
      </c>
      <c r="D78" s="1130">
        <f t="shared" ref="D78:K78" si="12">D77/D76*100</f>
        <v>14.824904395651615</v>
      </c>
      <c r="E78" s="1130">
        <f t="shared" si="12"/>
        <v>-44.033323987663714</v>
      </c>
      <c r="F78" s="1130"/>
      <c r="G78" s="1130">
        <f t="shared" si="12"/>
        <v>14.305666047909485</v>
      </c>
      <c r="H78" s="1130">
        <f t="shared" si="12"/>
        <v>26.067588325652842</v>
      </c>
      <c r="I78" s="1130">
        <f t="shared" si="12"/>
        <v>-29.214407006881761</v>
      </c>
      <c r="J78" s="1130"/>
      <c r="K78" s="1130">
        <f t="shared" si="12"/>
        <v>-40.728133009134524</v>
      </c>
      <c r="L78" s="1130">
        <f>L77/L76*100</f>
        <v>-28.114588591620393</v>
      </c>
      <c r="M78" s="1130">
        <f>M77/M76*100</f>
        <v>-30.10420515852487</v>
      </c>
      <c r="N78" s="1131"/>
      <c r="O78" s="1132">
        <f>O77/O76*100</f>
        <v>-24.175084175084173</v>
      </c>
      <c r="P78" s="1131">
        <f>P77/P76*100</f>
        <v>-17.166562953744034</v>
      </c>
      <c r="Q78" s="1132">
        <f>Q77/Q76*100</f>
        <v>-1.8224941564691324</v>
      </c>
      <c r="R78" s="1131"/>
      <c r="S78" s="1130">
        <f>S77/S76*100</f>
        <v>-12.93889623750735</v>
      </c>
    </row>
    <row r="79" spans="1:21">
      <c r="H79" s="1133"/>
      <c r="T79" s="989" t="e">
        <f>#REF!+#REF!+[2]АБЗ!#REF!+[2]АБЗ!#REF!</f>
        <v>#REF!</v>
      </c>
    </row>
    <row r="80" spans="1:21">
      <c r="L80" s="988"/>
      <c r="Q80" s="988"/>
      <c r="R80" s="987"/>
    </row>
    <row r="81" spans="2:19" ht="13.5" thickBot="1"/>
    <row r="82" spans="2:19">
      <c r="B82" s="1022" t="s">
        <v>364</v>
      </c>
      <c r="C82" s="1134">
        <f>SUM(C4:C28)+SUM(C30:C72)</f>
        <v>137869</v>
      </c>
      <c r="D82" s="1134">
        <f t="shared" ref="D82:S82" si="13">SUM(D4:D28)+SUM(D30:D72)</f>
        <v>128939</v>
      </c>
      <c r="E82" s="1134">
        <f t="shared" si="13"/>
        <v>69595</v>
      </c>
      <c r="F82" s="1134"/>
      <c r="G82" s="1134">
        <f t="shared" si="13"/>
        <v>64618</v>
      </c>
      <c r="H82" s="1134">
        <f t="shared" si="13"/>
        <v>40994</v>
      </c>
      <c r="I82" s="1134">
        <f t="shared" si="13"/>
        <v>39547</v>
      </c>
      <c r="J82" s="1134"/>
      <c r="K82" s="1134">
        <f t="shared" si="13"/>
        <v>45014</v>
      </c>
      <c r="L82" s="1134">
        <f t="shared" si="13"/>
        <v>56921</v>
      </c>
      <c r="M82" s="1134">
        <f t="shared" si="13"/>
        <v>47248</v>
      </c>
      <c r="N82" s="1134"/>
      <c r="O82" s="1134">
        <f t="shared" si="13"/>
        <v>64141</v>
      </c>
      <c r="P82" s="1134">
        <f t="shared" si="13"/>
        <v>97479</v>
      </c>
      <c r="Q82" s="1134">
        <f t="shared" si="13"/>
        <v>137816</v>
      </c>
      <c r="R82" s="1134"/>
      <c r="S82" s="1134">
        <f t="shared" si="13"/>
        <v>930181</v>
      </c>
    </row>
    <row r="83" spans="2:19">
      <c r="B83" s="1023" t="s">
        <v>365</v>
      </c>
      <c r="C83" s="1114">
        <f>C65</f>
        <v>1280</v>
      </c>
      <c r="D83" s="1114">
        <f t="shared" ref="D83:S83" si="14">D65</f>
        <v>1220</v>
      </c>
      <c r="E83" s="1114">
        <f t="shared" si="14"/>
        <v>749</v>
      </c>
      <c r="F83" s="1114"/>
      <c r="G83" s="1114">
        <f t="shared" si="14"/>
        <v>651</v>
      </c>
      <c r="H83" s="1114">
        <f t="shared" si="14"/>
        <v>147</v>
      </c>
      <c r="I83" s="1114">
        <f t="shared" si="14"/>
        <v>37</v>
      </c>
      <c r="J83" s="1114"/>
      <c r="K83" s="1114">
        <f t="shared" si="14"/>
        <v>39</v>
      </c>
      <c r="L83" s="1114">
        <f t="shared" si="14"/>
        <v>39</v>
      </c>
      <c r="M83" s="1114">
        <f t="shared" si="14"/>
        <v>183</v>
      </c>
      <c r="N83" s="1114"/>
      <c r="O83" s="1114">
        <f t="shared" si="14"/>
        <v>772</v>
      </c>
      <c r="P83" s="1114">
        <f t="shared" si="14"/>
        <v>721</v>
      </c>
      <c r="Q83" s="1114">
        <f t="shared" si="14"/>
        <v>1250</v>
      </c>
      <c r="R83" s="1114"/>
      <c r="S83" s="1114">
        <f t="shared" si="14"/>
        <v>7088</v>
      </c>
    </row>
    <row r="84" spans="2:19">
      <c r="B84" s="1135" t="s">
        <v>366</v>
      </c>
      <c r="C84" s="1114">
        <f>C82-C83</f>
        <v>136589</v>
      </c>
      <c r="D84" s="1114">
        <f t="shared" ref="D84:S84" si="15">D82-D83</f>
        <v>127719</v>
      </c>
      <c r="E84" s="1114">
        <f t="shared" si="15"/>
        <v>68846</v>
      </c>
      <c r="F84" s="1114"/>
      <c r="G84" s="1114">
        <f t="shared" si="15"/>
        <v>63967</v>
      </c>
      <c r="H84" s="1114">
        <f t="shared" si="15"/>
        <v>40847</v>
      </c>
      <c r="I84" s="1114">
        <f t="shared" si="15"/>
        <v>39510</v>
      </c>
      <c r="J84" s="1114"/>
      <c r="K84" s="1114">
        <f t="shared" si="15"/>
        <v>44975</v>
      </c>
      <c r="L84" s="1114">
        <f t="shared" si="15"/>
        <v>56882</v>
      </c>
      <c r="M84" s="1114">
        <f t="shared" si="15"/>
        <v>47065</v>
      </c>
      <c r="N84" s="1114"/>
      <c r="O84" s="1114">
        <f t="shared" si="15"/>
        <v>63369</v>
      </c>
      <c r="P84" s="1114">
        <f t="shared" si="15"/>
        <v>96758</v>
      </c>
      <c r="Q84" s="1114">
        <f t="shared" si="15"/>
        <v>136566</v>
      </c>
      <c r="R84" s="1114"/>
      <c r="S84" s="1114">
        <f t="shared" si="15"/>
        <v>923093</v>
      </c>
    </row>
    <row r="85" spans="2:19" ht="13.5" thickBot="1">
      <c r="B85" s="1100"/>
      <c r="C85" s="1091"/>
      <c r="D85" s="1071"/>
      <c r="E85" s="1071"/>
      <c r="F85" s="1071"/>
      <c r="G85" s="1071"/>
      <c r="H85" s="1071"/>
      <c r="I85" s="1071"/>
      <c r="J85" s="1071"/>
      <c r="K85" s="1071"/>
      <c r="L85" s="1094"/>
      <c r="M85" s="1071"/>
      <c r="N85" s="1071"/>
      <c r="O85" s="1094"/>
      <c r="P85" s="1071"/>
      <c r="Q85" s="1094"/>
      <c r="R85" s="1071"/>
      <c r="S85" s="1072"/>
    </row>
    <row r="89" spans="2:19">
      <c r="B89" s="1136"/>
      <c r="C89" s="1137"/>
      <c r="D89" s="1137"/>
      <c r="E89" s="1137"/>
      <c r="F89" s="1138"/>
      <c r="G89" s="1137"/>
      <c r="H89" s="1137"/>
      <c r="I89" s="1137"/>
      <c r="J89" s="1138"/>
      <c r="K89" s="1137"/>
    </row>
  </sheetData>
  <mergeCells count="1">
    <mergeCell ref="A1:I1"/>
  </mergeCells>
  <pageMargins left="0.37" right="0.3" top="0.5" bottom="0.5" header="0.5" footer="0.5"/>
  <pageSetup paperSize="9" scale="55" orientation="landscape" r:id="rId1"/>
  <headerFooter alignWithMargins="0"/>
  <rowBreaks count="1" manualBreakCount="1">
    <brk id="76" max="2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6.2 (табл.1)</vt:lpstr>
      <vt:lpstr>6.2 (табл.2)</vt:lpstr>
      <vt:lpstr>6.3</vt:lpstr>
      <vt:lpstr>НУР 2020</vt:lpstr>
      <vt:lpstr>КОТ. 2020г. Гкал</vt:lpstr>
      <vt:lpstr>КОТ. 2020 г. м3</vt:lpstr>
      <vt:lpstr>СТОР. 2020 ГОД</vt:lpstr>
      <vt:lpstr>ЭЭ ЦТП</vt:lpstr>
      <vt:lpstr>'6.2 (табл.1)'!Заголовки_для_печати</vt:lpstr>
      <vt:lpstr>'6.2 (табл.2)'!Заголовки_для_печати</vt:lpstr>
      <vt:lpstr>'6.2 (табл.1)'!Область_печати</vt:lpstr>
      <vt:lpstr>'6.2 (табл.2)'!Область_печати</vt:lpstr>
      <vt:lpstr>'6.3'!Область_печати</vt:lpstr>
      <vt:lpstr>'КОТ. 2020 г. м3'!Область_печати</vt:lpstr>
      <vt:lpstr>'ЭЭ ЦТП'!Область_печати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2021-03-30T06:02:19Z</cp:lastPrinted>
  <dcterms:created xsi:type="dcterms:W3CDTF">2010-05-19T10:50:44Z</dcterms:created>
  <dcterms:modified xsi:type="dcterms:W3CDTF">2021-03-30T06:21:37Z</dcterms:modified>
</cp:coreProperties>
</file>